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EstaPasta_de_trabalho" defaultThemeVersion="124226"/>
  <bookViews>
    <workbookView xWindow="360" yWindow="555" windowWidth="12120" windowHeight="8400" tabRatio="303"/>
  </bookViews>
  <sheets>
    <sheet name="ORCA" sheetId="1" r:id="rId1"/>
    <sheet name="CFF" sheetId="2" r:id="rId2"/>
  </sheets>
  <definedNames>
    <definedName name="_xlnm.Print_Area" localSheetId="1">CFF!$A$1:$J$26</definedName>
    <definedName name="_xlnm.Print_Area" localSheetId="0">ORCA!$A$1:$G$117</definedName>
    <definedName name="_xlnm.Print_Titles" localSheetId="0">ORCA!$1:$9</definedName>
  </definedNames>
  <calcPr calcId="145621"/>
</workbook>
</file>

<file path=xl/calcChain.xml><?xml version="1.0" encoding="utf-8"?>
<calcChain xmlns="http://schemas.openxmlformats.org/spreadsheetml/2006/main">
  <c r="B5" i="2" l="1"/>
  <c r="F112" i="1" l="1"/>
  <c r="G112" i="1" s="1"/>
  <c r="F111" i="1"/>
  <c r="G111" i="1" s="1"/>
  <c r="F110" i="1"/>
  <c r="G110" i="1" s="1"/>
  <c r="F109" i="1"/>
  <c r="G109" i="1" s="1"/>
  <c r="F108" i="1"/>
  <c r="G108" i="1" s="1"/>
  <c r="F107" i="1"/>
  <c r="G107" i="1" s="1"/>
  <c r="G113" i="1" l="1"/>
  <c r="J19" i="2" l="1"/>
  <c r="J20" i="2"/>
  <c r="J18" i="2"/>
  <c r="B20" i="2"/>
  <c r="A20" i="2"/>
  <c r="B19" i="2"/>
  <c r="A19" i="2"/>
  <c r="F100" i="1"/>
  <c r="G100" i="1" s="1"/>
  <c r="F99" i="1"/>
  <c r="G99" i="1" s="1"/>
  <c r="F98" i="1"/>
  <c r="G98" i="1" s="1"/>
  <c r="F104" i="1"/>
  <c r="G104" i="1" s="1"/>
  <c r="F103" i="1"/>
  <c r="G103" i="1" s="1"/>
  <c r="G101" i="1" l="1"/>
  <c r="G105" i="1"/>
  <c r="C20" i="2" s="1"/>
  <c r="G20" i="2" s="1"/>
  <c r="J10" i="2"/>
  <c r="J11" i="2"/>
  <c r="J12" i="2"/>
  <c r="J13" i="2"/>
  <c r="J14" i="2"/>
  <c r="J15" i="2"/>
  <c r="J16" i="2"/>
  <c r="J17" i="2"/>
  <c r="J21" i="2"/>
  <c r="J9" i="2"/>
  <c r="J8" i="2"/>
  <c r="B18" i="2"/>
  <c r="B17" i="2"/>
  <c r="B16" i="2"/>
  <c r="B15" i="2"/>
  <c r="B14" i="2"/>
  <c r="A21" i="2"/>
  <c r="A18" i="2"/>
  <c r="A17" i="2"/>
  <c r="A16" i="2"/>
  <c r="A15" i="2"/>
  <c r="A14" i="2"/>
  <c r="A13" i="2"/>
  <c r="A12" i="2"/>
  <c r="A11" i="2"/>
  <c r="A10" i="2"/>
  <c r="A9" i="2"/>
  <c r="C19" i="2" l="1"/>
  <c r="G19" i="2" s="1"/>
  <c r="E20" i="2"/>
  <c r="I20" i="2" s="1"/>
  <c r="E19" i="2"/>
  <c r="F77" i="1"/>
  <c r="G77" i="1" s="1"/>
  <c r="F40" i="1"/>
  <c r="G40" i="1" s="1"/>
  <c r="F41" i="1"/>
  <c r="G41" i="1" s="1"/>
  <c r="F42" i="1"/>
  <c r="G42" i="1" s="1"/>
  <c r="F43" i="1"/>
  <c r="G43" i="1" s="1"/>
  <c r="F44" i="1"/>
  <c r="G44" i="1" s="1"/>
  <c r="F45" i="1"/>
  <c r="G45" i="1" s="1"/>
  <c r="I19" i="2" l="1"/>
  <c r="D39" i="1"/>
  <c r="D76" i="1"/>
  <c r="D66" i="1"/>
  <c r="D81" i="1"/>
  <c r="G81" i="1" s="1"/>
  <c r="G82" i="1" s="1"/>
  <c r="D48" i="1"/>
  <c r="F78" i="1"/>
  <c r="G78" i="1" s="1"/>
  <c r="F76" i="1"/>
  <c r="F75" i="1"/>
  <c r="G75" i="1" s="1"/>
  <c r="F66" i="1"/>
  <c r="F62" i="1"/>
  <c r="G62" i="1" s="1"/>
  <c r="F61" i="1"/>
  <c r="G61" i="1" s="1"/>
  <c r="D57" i="1"/>
  <c r="D56" i="1"/>
  <c r="F57" i="1"/>
  <c r="F56" i="1"/>
  <c r="F69" i="1"/>
  <c r="G69" i="1" s="1"/>
  <c r="F70" i="1"/>
  <c r="G70" i="1" s="1"/>
  <c r="D24" i="1"/>
  <c r="F24" i="1"/>
  <c r="D23" i="1"/>
  <c r="C18" i="2" l="1"/>
  <c r="G64" i="1"/>
  <c r="C15" i="2" s="1"/>
  <c r="G57" i="1"/>
  <c r="G56" i="1"/>
  <c r="G66" i="1"/>
  <c r="G67" i="1" s="1"/>
  <c r="C16" i="2" s="1"/>
  <c r="G76" i="1"/>
  <c r="G79" i="1" s="1"/>
  <c r="C17" i="2" s="1"/>
  <c r="G24" i="1"/>
  <c r="E17" i="2" l="1"/>
  <c r="G17" i="2"/>
  <c r="I17" i="2" s="1"/>
  <c r="G15" i="2"/>
  <c r="E15" i="2"/>
  <c r="G16" i="2"/>
  <c r="E16" i="2"/>
  <c r="I16" i="2" s="1"/>
  <c r="E18" i="2"/>
  <c r="G18" i="2"/>
  <c r="G72" i="1"/>
  <c r="D34" i="1"/>
  <c r="F37" i="1"/>
  <c r="G37" i="1" s="1"/>
  <c r="F38" i="1"/>
  <c r="G38" i="1" s="1"/>
  <c r="F39" i="1"/>
  <c r="G39" i="1" s="1"/>
  <c r="I18" i="2" l="1"/>
  <c r="I15" i="2"/>
  <c r="G46" i="1"/>
  <c r="F29" i="1"/>
  <c r="G29" i="1" s="1"/>
  <c r="F30" i="1"/>
  <c r="G30" i="1" s="1"/>
  <c r="F25" i="1"/>
  <c r="F58" i="1"/>
  <c r="F19" i="1"/>
  <c r="C12" i="2" l="1"/>
  <c r="F89" i="1"/>
  <c r="F90" i="1"/>
  <c r="F91" i="1"/>
  <c r="F92" i="1"/>
  <c r="F94" i="1"/>
  <c r="E93" i="1"/>
  <c r="F93" i="1" s="1"/>
  <c r="G12" i="2" l="1"/>
  <c r="E12" i="2"/>
  <c r="G92" i="1"/>
  <c r="G90" i="1"/>
  <c r="I12" i="2" l="1"/>
  <c r="G94" i="1"/>
  <c r="G93" i="1"/>
  <c r="G89" i="1"/>
  <c r="G91" i="1"/>
  <c r="G95" i="1" l="1"/>
  <c r="F34" i="1"/>
  <c r="G34" i="1" s="1"/>
  <c r="G35" i="1" s="1"/>
  <c r="C11" i="2" s="1"/>
  <c r="G25" i="1"/>
  <c r="G58" i="1"/>
  <c r="G59" i="1" s="1"/>
  <c r="G96" i="1" s="1"/>
  <c r="G11" i="2" l="1"/>
  <c r="E11" i="2"/>
  <c r="C14" i="2"/>
  <c r="G19" i="1"/>
  <c r="I11" i="2" l="1"/>
  <c r="E14" i="2"/>
  <c r="G14" i="2"/>
  <c r="F18" i="1"/>
  <c r="G18" i="1" s="1"/>
  <c r="I14" i="2" l="1"/>
  <c r="G20" i="1"/>
  <c r="F14" i="1"/>
  <c r="G14" i="1" s="1"/>
  <c r="F85" i="1"/>
  <c r="G85" i="1" s="1"/>
  <c r="F86" i="1"/>
  <c r="G86" i="1" s="1"/>
  <c r="F49" i="1"/>
  <c r="G49" i="1" s="1"/>
  <c r="F50" i="1"/>
  <c r="G50" i="1" s="1"/>
  <c r="F51" i="1"/>
  <c r="G51" i="1" s="1"/>
  <c r="F12" i="1"/>
  <c r="G12" i="1" s="1"/>
  <c r="F13" i="1"/>
  <c r="G13" i="1" s="1"/>
  <c r="F15" i="1"/>
  <c r="G15" i="1" s="1"/>
  <c r="B21" i="2" l="1"/>
  <c r="B13" i="2"/>
  <c r="B12" i="2"/>
  <c r="B11" i="2"/>
  <c r="B10" i="2"/>
  <c r="B9" i="2"/>
  <c r="B8" i="2"/>
  <c r="F84" i="1" l="1"/>
  <c r="G84" i="1" s="1"/>
  <c r="G87" i="1" l="1"/>
  <c r="F23" i="1" l="1"/>
  <c r="G23" i="1" s="1"/>
  <c r="G26" i="1" s="1"/>
  <c r="C9" i="2" s="1"/>
  <c r="E9" i="2" s="1"/>
  <c r="I9" i="2" s="1"/>
  <c r="F28" i="1"/>
  <c r="G28" i="1" s="1"/>
  <c r="G32" i="1" s="1"/>
  <c r="C10" i="2" s="1"/>
  <c r="G48" i="1"/>
  <c r="G52" i="1" s="1"/>
  <c r="G53" i="1" s="1"/>
  <c r="F115" i="1"/>
  <c r="G115" i="1" s="1"/>
  <c r="G116" i="1" s="1"/>
  <c r="F11" i="1"/>
  <c r="G11" i="1" s="1"/>
  <c r="G16" i="1" s="1"/>
  <c r="C8" i="2" s="1"/>
  <c r="E8" i="2" s="1"/>
  <c r="G117" i="1" l="1"/>
  <c r="C13" i="2"/>
  <c r="E10" i="2"/>
  <c r="G10" i="2"/>
  <c r="I8" i="2"/>
  <c r="C21" i="2"/>
  <c r="A5" i="2"/>
  <c r="B4" i="2"/>
  <c r="A4" i="2"/>
  <c r="A2" i="2"/>
  <c r="A1" i="2"/>
  <c r="I10" i="2" l="1"/>
  <c r="G21" i="2"/>
  <c r="E21" i="2"/>
  <c r="I21" i="2" s="1"/>
  <c r="E13" i="2"/>
  <c r="G13" i="2"/>
  <c r="C23" i="2"/>
  <c r="D20" i="2" l="1"/>
  <c r="D19" i="2"/>
  <c r="E25" i="2"/>
  <c r="I13" i="2"/>
  <c r="I25" i="2" s="1"/>
  <c r="J25" i="2" s="1"/>
  <c r="G25" i="2"/>
  <c r="H25" i="2" s="1"/>
  <c r="D9" i="2"/>
  <c r="D13" i="2"/>
  <c r="D17" i="2"/>
  <c r="D14" i="2"/>
  <c r="D15" i="2"/>
  <c r="D10" i="2"/>
  <c r="D16" i="2"/>
  <c r="D11" i="2"/>
  <c r="D12" i="2"/>
  <c r="D18" i="2"/>
  <c r="D21" i="2"/>
  <c r="D8" i="2"/>
  <c r="D23" i="2" l="1"/>
  <c r="E26" i="2"/>
  <c r="G26" i="2" s="1"/>
  <c r="F25" i="2"/>
  <c r="F26" i="2" s="1"/>
  <c r="H26" i="2" s="1"/>
</calcChain>
</file>

<file path=xl/sharedStrings.xml><?xml version="1.0" encoding="utf-8"?>
<sst xmlns="http://schemas.openxmlformats.org/spreadsheetml/2006/main" count="315" uniqueCount="193">
  <si>
    <t>ITEM</t>
  </si>
  <si>
    <t>1.3</t>
  </si>
  <si>
    <t>m²</t>
  </si>
  <si>
    <t>INFRA-ESTRUTURA</t>
  </si>
  <si>
    <t>m³</t>
  </si>
  <si>
    <t>SUPRA-ESTRUTURA</t>
  </si>
  <si>
    <t>COBERTURA E PROTEÇÕES</t>
  </si>
  <si>
    <t>LIMPEZA FINAL E ENTREGA DA OBRA</t>
  </si>
  <si>
    <t>TOTAL</t>
  </si>
  <si>
    <t>pç</t>
  </si>
  <si>
    <t>DISCRIMINAÇÃO DOS SERVIÇOS</t>
  </si>
  <si>
    <t>UNID</t>
  </si>
  <si>
    <t>QUANT</t>
  </si>
  <si>
    <t xml:space="preserve">PROJETO : </t>
  </si>
  <si>
    <t>LOCAL: :</t>
  </si>
  <si>
    <t>PLACA DE OBRA</t>
  </si>
  <si>
    <t>8.1</t>
  </si>
  <si>
    <t>9.1</t>
  </si>
  <si>
    <t>10.2</t>
  </si>
  <si>
    <t>SERVIÇOS INICIAIS</t>
  </si>
  <si>
    <t>PREFEITURA MUNICIPAL DE TIMBÓ</t>
  </si>
  <si>
    <t xml:space="preserve"> </t>
  </si>
  <si>
    <t>CRONOGRAMA FISICO E FINANCEIRO</t>
  </si>
  <si>
    <t>ETAPAS</t>
  </si>
  <si>
    <t>30 DIAS</t>
  </si>
  <si>
    <t>60 DIAS</t>
  </si>
  <si>
    <t>R$</t>
  </si>
  <si>
    <t>%</t>
  </si>
  <si>
    <t>% PARCIAL</t>
  </si>
  <si>
    <t>VALOR ACUM. PARCIAL</t>
  </si>
  <si>
    <t>VALOR ACUM. GLOBAL</t>
  </si>
  <si>
    <t>VALOR TOTAL</t>
  </si>
  <si>
    <t>VALOR</t>
  </si>
  <si>
    <t>BARRACÃO PROVISÓRIO PARA DEPÓSITO DE MATERIAIS, ESCRITÓRIO E REFEITÓRIO</t>
  </si>
  <si>
    <t>Vb</t>
  </si>
  <si>
    <t>6.1</t>
  </si>
  <si>
    <t>15.2</t>
  </si>
  <si>
    <t>15.3</t>
  </si>
  <si>
    <t>1.1</t>
  </si>
  <si>
    <t>ml</t>
  </si>
  <si>
    <t>LOCAÇÃO DA OBRA</t>
  </si>
  <si>
    <t>TOTAL DA ETAPA</t>
  </si>
  <si>
    <t>TOTAL GERAL</t>
  </si>
  <si>
    <t>1º MÊS</t>
  </si>
  <si>
    <t>2º MÊS</t>
  </si>
  <si>
    <t>3.1</t>
  </si>
  <si>
    <t>9.2</t>
  </si>
  <si>
    <t>10.3</t>
  </si>
  <si>
    <t>Obs.: Área Medida em Projeção Horizontal</t>
  </si>
  <si>
    <t>SECRETARIA DE PLANEJAMENTO, TRÂNSITO E MEIO AMBIENTE</t>
  </si>
  <si>
    <t>9.4</t>
  </si>
  <si>
    <t>DESPESAS INICIAIS</t>
  </si>
  <si>
    <t>Obs.: O concreto armado é completo, e  inclui  escoramentos, pregos, armaduras, formas, espaçadores, lançamento, vibração,cura, desforma Fck = 25 Mpa, as vigas e pilares deverão ser com forma resinada</t>
  </si>
  <si>
    <t>5.2</t>
  </si>
  <si>
    <t>PREÇO UNIT.c/BDI</t>
  </si>
  <si>
    <t xml:space="preserve">CUSTO UNIT. </t>
  </si>
  <si>
    <t>PREÇO TOTAL (CUSTO+BDI)</t>
  </si>
  <si>
    <t>9.3</t>
  </si>
  <si>
    <t>MOVIMENTAÇÃO DE TERRA</t>
  </si>
  <si>
    <t>INST.  ELÉTRICAS</t>
  </si>
  <si>
    <t xml:space="preserve">LASTRO DE BRITA (BASE DAS VIGAS BALDRAME) esp=10cm </t>
  </si>
  <si>
    <t>10.4</t>
  </si>
  <si>
    <t>1.2</t>
  </si>
  <si>
    <t>2.1</t>
  </si>
  <si>
    <t>3.2</t>
  </si>
  <si>
    <t>4.1</t>
  </si>
  <si>
    <t>9.5</t>
  </si>
  <si>
    <t>1.5</t>
  </si>
  <si>
    <t>TAPUME DE OBRA</t>
  </si>
  <si>
    <t>ORÇAMENTO ESTIMATIVO</t>
  </si>
  <si>
    <t>ESCAVAÇÃO E REMOÇÃO</t>
  </si>
  <si>
    <t>74209/001</t>
  </si>
  <si>
    <t>74220/001</t>
  </si>
  <si>
    <t>REMOÇÃO DE PAVIMENTAÇÃO ASFALTICA</t>
  </si>
  <si>
    <t>2.2</t>
  </si>
  <si>
    <t>*1</t>
  </si>
  <si>
    <t>TRANSPORTE DE SOLO INSERVIVEIS</t>
  </si>
  <si>
    <t>SINAPI 72843 - Transporte = R$ 0,64 tonxKm</t>
  </si>
  <si>
    <t>FURO DE TRADO COM DIAMETRO DE 150mm PROFUNDIDADE DE 3,00m</t>
  </si>
  <si>
    <t>UND</t>
  </si>
  <si>
    <t>*2</t>
  </si>
  <si>
    <t>*6</t>
  </si>
  <si>
    <t>AÇO CA-50 8.0MM = 92761 R$ 9,93/Kg</t>
  </si>
  <si>
    <t>CONCRETO = 92722 - R$ 339,83/M3</t>
  </si>
  <si>
    <t>Utilizar afastamento de 15cm e altura da dobra de 50cm</t>
  </si>
  <si>
    <t>FORMA TABUA = 74007/001 R$ 26,97/M2</t>
  </si>
  <si>
    <t>*3</t>
  </si>
  <si>
    <t>TRADO = 74156/003 = R$ 47,01/M</t>
  </si>
  <si>
    <t>Utilizar 4 barras 8.0mm cada trado, com comprimento de 3,50m</t>
  </si>
  <si>
    <t>3,50m / 4und = 14,00m</t>
  </si>
  <si>
    <r>
      <t>14m = 14*0,395 = 5,53Kg =</t>
    </r>
    <r>
      <rPr>
        <b/>
        <i/>
        <sz val="10"/>
        <rFont val="Arial"/>
        <family val="2"/>
      </rPr>
      <t xml:space="preserve"> R$ 54,91</t>
    </r>
  </si>
  <si>
    <t>AÇO CA-50 8.0MM = 92761 = R$ 9,93/Kg</t>
  </si>
  <si>
    <r>
      <t xml:space="preserve">3,00m * R$ 47,01 = </t>
    </r>
    <r>
      <rPr>
        <b/>
        <i/>
        <sz val="10"/>
        <rFont val="Arial"/>
        <family val="2"/>
      </rPr>
      <t>R$ 141,03</t>
    </r>
  </si>
  <si>
    <t>Aço CA-50 8.0mm = 0,395Kg/m</t>
  </si>
  <si>
    <t>PAVIMENTAÇÃO</t>
  </si>
  <si>
    <t>*11</t>
  </si>
  <si>
    <r>
      <t>72962 (*</t>
    </r>
    <r>
      <rPr>
        <sz val="8"/>
        <color rgb="FFFF0000"/>
        <rFont val="Arial"/>
        <family val="2"/>
      </rPr>
      <t>3</t>
    </r>
    <r>
      <rPr>
        <sz val="8"/>
        <rFont val="Arial"/>
        <family val="2"/>
      </rPr>
      <t>) + 72891</t>
    </r>
  </si>
  <si>
    <t>BASE DE BRITA GRADUADA, E = 20cm</t>
  </si>
  <si>
    <t>CAMADA DE REVESTIMENTO C/ C.B.U.Q., FAIXA ''C'' , E = 10,0cm</t>
  </si>
  <si>
    <t>TRANSPORTE DE MATERIAL PARA BASE DE BRITA GRADUADA</t>
  </si>
  <si>
    <t>IMPRIMAÇÃO  CM - 30</t>
  </si>
  <si>
    <t>PINTURA DE LIGAÇÃO RR - 2C</t>
  </si>
  <si>
    <t>TRANSPORTE DE C.B.U.Q</t>
  </si>
  <si>
    <t>PILARES DE CONCRETO ARMADO Fck=25 MPa (2,00*1,00*9,00) VAZADO "PILARE INTERNO"</t>
  </si>
  <si>
    <r>
      <rPr>
        <b/>
        <i/>
        <sz val="10"/>
        <rFont val="Arial"/>
        <family val="2"/>
      </rPr>
      <t>FURO DE TRADO</t>
    </r>
    <r>
      <rPr>
        <i/>
        <sz val="10"/>
        <rFont val="Arial"/>
        <family val="2"/>
      </rPr>
      <t xml:space="preserve"> </t>
    </r>
    <r>
      <rPr>
        <i/>
        <sz val="10"/>
        <rFont val="Calibri"/>
        <family val="2"/>
      </rPr>
      <t>Ø</t>
    </r>
    <r>
      <rPr>
        <i/>
        <sz val="10"/>
        <rFont val="Arial"/>
        <family val="2"/>
      </rPr>
      <t xml:space="preserve"> 200mm PROF. 3,00M</t>
    </r>
  </si>
  <si>
    <t>*5</t>
  </si>
  <si>
    <t>Medidor</t>
  </si>
  <si>
    <t>9.6</t>
  </si>
  <si>
    <t>SAPATA EM CONCRETO ARMADO Fck=25 Mpa (2,0X1,0X0,50m)</t>
  </si>
  <si>
    <t>2,0 / 0,15 = 15und 2,50m</t>
  </si>
  <si>
    <r>
      <rPr>
        <b/>
        <i/>
        <sz val="10"/>
        <rFont val="Arial"/>
        <family val="2"/>
      </rPr>
      <t>SAPATA</t>
    </r>
    <r>
      <rPr>
        <i/>
        <sz val="10"/>
        <rFont val="Arial"/>
        <family val="2"/>
      </rPr>
      <t xml:space="preserve"> DE 2,0X1,00X0,50</t>
    </r>
  </si>
  <si>
    <r>
      <t>15und.*2,50m = 37,50m = 37,50*0,395 = 14,81Kg =</t>
    </r>
    <r>
      <rPr>
        <b/>
        <i/>
        <sz val="10"/>
        <rFont val="Arial"/>
        <family val="2"/>
      </rPr>
      <t xml:space="preserve"> R$ 147,09</t>
    </r>
  </si>
  <si>
    <t>1,00 / 0,15 = 8und 1,50m</t>
  </si>
  <si>
    <r>
      <t xml:space="preserve">8und.*1,50m = 12,00m = 12,00*0,395 = 4,74Kg = </t>
    </r>
    <r>
      <rPr>
        <b/>
        <i/>
        <sz val="10"/>
        <rFont val="Arial"/>
        <family val="2"/>
      </rPr>
      <t>R$ 47,07</t>
    </r>
  </si>
  <si>
    <r>
      <t xml:space="preserve">Concreto = 2,0*1,0*0,50 = 1,00m3 = </t>
    </r>
    <r>
      <rPr>
        <b/>
        <i/>
        <sz val="10"/>
        <rFont val="Arial"/>
        <family val="2"/>
      </rPr>
      <t>R$ 339,83</t>
    </r>
  </si>
  <si>
    <r>
      <t xml:space="preserve">Forma = 2,0+2,0+1,0+1,0 = 6,00m/l * 0,50 = 3,00m2 = </t>
    </r>
    <r>
      <rPr>
        <b/>
        <i/>
        <sz val="10"/>
        <rFont val="Arial"/>
        <family val="2"/>
      </rPr>
      <t>R$ 80,91</t>
    </r>
  </si>
  <si>
    <r>
      <t xml:space="preserve">R$ 147,09 + R$ 47,07 + R$ 339,83 + R$ 80,91 = </t>
    </r>
    <r>
      <rPr>
        <b/>
        <i/>
        <sz val="10"/>
        <rFont val="Arial"/>
        <family val="2"/>
      </rPr>
      <t>R$ 614,90/unid ou R$ 614,90/m³</t>
    </r>
  </si>
  <si>
    <r>
      <t xml:space="preserve">R$ 54,91 + R$ 141,03 = </t>
    </r>
    <r>
      <rPr>
        <b/>
        <i/>
        <sz val="10"/>
        <rFont val="Arial"/>
        <family val="2"/>
      </rPr>
      <t>R$ 195,94/unid</t>
    </r>
  </si>
  <si>
    <t>kg</t>
  </si>
  <si>
    <t xml:space="preserve">LIMPEZA DA OBRA </t>
  </si>
  <si>
    <t>RUFO EM CHAPA DE AÇO GALVANIZADO NÚMERO 24, CORTE DE 25 CM</t>
  </si>
  <si>
    <t>m</t>
  </si>
  <si>
    <t>TELHAMENTO COM TELHA DE AÇO/ALUMÍNIO E = 0,5 MM, COM ATÉ 2 ÁGUAS, INCLUSO IÇAMENTO</t>
  </si>
  <si>
    <t>73970/002</t>
  </si>
  <si>
    <t>PILAR EM ESTRUTURA METALICA PERFIL I 6 X 3 3/8 (18,5kg/m)</t>
  </si>
  <si>
    <t>Obs.: O concreto armado é completo, e  inclui  escoramentos, pregos, armaduras, formas, espaçadores, lançamento, vibração,cura, desforma Fck = 25 Mpa</t>
  </si>
  <si>
    <t>PINTURA</t>
  </si>
  <si>
    <t>PINTURA ESMALTE FOSCO, DUAS DEMAOS, SOBRE SUPERFICIE METALICA, INCLUSO UMA DEMAO DE FUNDO ANTICORROSIVO. UTILIZACAO DE REVOLVER ( AR-COMPRIMIDO)</t>
  </si>
  <si>
    <t>74145/001</t>
  </si>
  <si>
    <t>ESCAVAÇÃO PARA FUNDAÇÃO DA SAPATA</t>
  </si>
  <si>
    <t>REATERRO</t>
  </si>
  <si>
    <t>73964/006</t>
  </si>
  <si>
    <t>unid</t>
  </si>
  <si>
    <t>PERFIL "U" DE ACO LAMINADO, "U" 102 X 9,3</t>
  </si>
  <si>
    <t>COBERTURA 1 - 5X30,92M</t>
  </si>
  <si>
    <t>2.1.1</t>
  </si>
  <si>
    <t>2.1.2</t>
  </si>
  <si>
    <t>2.1.3</t>
  </si>
  <si>
    <t>COBERTURA 2 - 6X8,40M</t>
  </si>
  <si>
    <t xml:space="preserve">MOVIMENTAÇÃO DE TERRA </t>
  </si>
  <si>
    <t>3.1.1</t>
  </si>
  <si>
    <t>3.1.2</t>
  </si>
  <si>
    <t>PERFIL "U" CHAPA ACO DOBRADA, E = 3,04 MM , H = 20 CM, ABAS = 5 CM (4,47 KG/M)</t>
  </si>
  <si>
    <t>2.2.1</t>
  </si>
  <si>
    <t>2.2.2</t>
  </si>
  <si>
    <t>3.2.1</t>
  </si>
  <si>
    <t>3.2.2</t>
  </si>
  <si>
    <t>2.3</t>
  </si>
  <si>
    <t>2.3.1</t>
  </si>
  <si>
    <t>2.4</t>
  </si>
  <si>
    <t>2.4.1</t>
  </si>
  <si>
    <t>2.4.2</t>
  </si>
  <si>
    <t>2.4.3</t>
  </si>
  <si>
    <t>2.5</t>
  </si>
  <si>
    <t>2.5.1</t>
  </si>
  <si>
    <t>TOTAL COBERTURA 1 - 5X30,92M</t>
  </si>
  <si>
    <t>3.1.3</t>
  </si>
  <si>
    <t>3.3</t>
  </si>
  <si>
    <t>3.3.1</t>
  </si>
  <si>
    <t>3.4</t>
  </si>
  <si>
    <t>3.4.1</t>
  </si>
  <si>
    <t>3.4.2</t>
  </si>
  <si>
    <t>3.4.3</t>
  </si>
  <si>
    <t>3.4.4</t>
  </si>
  <si>
    <t>3.5</t>
  </si>
  <si>
    <t>3.5.1</t>
  </si>
  <si>
    <t xml:space="preserve">TOTAL COBERTURA 2 - 6X8,40M </t>
  </si>
  <si>
    <t>EXTINTOR INCENDIO TP PO QUIMICO 4KG FORNECIMENTO E COLOCACAO</t>
  </si>
  <si>
    <t>ELÉTRICA</t>
  </si>
  <si>
    <t>FIO DE COBRE DE 2,5mm²</t>
  </si>
  <si>
    <t>4.2</t>
  </si>
  <si>
    <t>4.3</t>
  </si>
  <si>
    <t>5.1</t>
  </si>
  <si>
    <t>73775/001</t>
  </si>
  <si>
    <t>LUMINARIA DE EMERGENCIA 30 LEDS, POTENCIA 2 W, BATERIA DE LITIO, AUTONOMIA DE 6 HORAS</t>
  </si>
  <si>
    <t>TOMADA ALTA DE EMBUTIR (1 MÓDULO), 2P+T 10 A, INCLUINDO SUPORTE E PLACA</t>
  </si>
  <si>
    <t>PREVENTIVO (SISTEMAS VITAIS)</t>
  </si>
  <si>
    <t>PREVENTIVO (SISTEMA DE PROTEÇÃO A DESCARGAS ATMOSFÉRICAS)</t>
  </si>
  <si>
    <t>CORDOALHA DE COBRE NU, INCLUSIVE ISOLADORES - 50,00 MM2 - FORNECIMENTO E INSTALACAO</t>
  </si>
  <si>
    <t>CAIXA DE PASSAGEM 20X20X25 FUNDO BRITA COM TAMPA</t>
  </si>
  <si>
    <t>HASTE COPERWELD 3/4" X 3,00M COM CONECTOR</t>
  </si>
  <si>
    <t>ELETRODUTO RÍGIDO ROSCÁVEL, PVC, DN 60 MM (2") - FORNECIMENTO E INSTALAÇÃO</t>
  </si>
  <si>
    <t>TERMINAL AEREO EM ACO GALVANIZADO COM BASE DE FIXACAO H = 30CM</t>
  </si>
  <si>
    <t>6.2</t>
  </si>
  <si>
    <t>6.3</t>
  </si>
  <si>
    <t>6.4</t>
  </si>
  <si>
    <t>6.5</t>
  </si>
  <si>
    <t>6.6</t>
  </si>
  <si>
    <t>CORDOALHA DE COBRE NU, INCLUSIVE ISOLADORES - 16,00 MM2 - FORNECIMENTO E INSTALACAO</t>
  </si>
  <si>
    <t>ELETRODUTO RÍGIDO SOLDÁVEL, PVC, DN 25 MM (3/4), APARENTE, INSTALADO EM PAREDE</t>
  </si>
  <si>
    <t>COBERTURA PARA ESTACIONAMENTO VIGILÂNCIA EM SAÚDE</t>
  </si>
  <si>
    <t>RUA ARACAJU, 60 - BAIRRO CENTRO - TIMBÓ/SC</t>
  </si>
  <si>
    <t>ÁREA TOTAL = 191,75m²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</si>
</sst>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_(&quot;R$&quot;* #,##0.00_);_(&quot;R$&quot;* \(#,##0.00\);_(&quot;R$&quot;* &quot;-&quot;??_);_(@_)"/>
    <numFmt numFmtId="166" formatCode="&quot;R$&quot;#,##0.00"/>
  </numFmts>
  <fonts count="33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10"/>
      <name val="Arial"/>
      <family val="2"/>
    </font>
    <font>
      <b/>
      <sz val="8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sz val="16"/>
      <name val="Times New Roman"/>
      <family val="1"/>
    </font>
    <font>
      <sz val="6"/>
      <name val="Times New Roman"/>
      <family val="1"/>
    </font>
    <font>
      <sz val="9"/>
      <name val="Times New Roman"/>
      <family val="1"/>
    </font>
    <font>
      <sz val="8"/>
      <name val="Arial"/>
      <family val="2"/>
    </font>
    <font>
      <b/>
      <sz val="8"/>
      <name val="Arial"/>
      <family val="2"/>
    </font>
    <font>
      <b/>
      <sz val="8"/>
      <name val="Arial"/>
      <family val="2"/>
    </font>
    <font>
      <b/>
      <sz val="11"/>
      <name val="Times New Roman"/>
      <family val="1"/>
    </font>
    <font>
      <sz val="9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6"/>
      <name val="Arial"/>
      <family val="2"/>
    </font>
    <font>
      <b/>
      <sz val="9"/>
      <name val="Arial"/>
      <family val="2"/>
    </font>
    <font>
      <i/>
      <sz val="12"/>
      <name val="Arial"/>
      <family val="2"/>
    </font>
    <font>
      <i/>
      <sz val="8"/>
      <name val="Arial"/>
      <family val="2"/>
    </font>
    <font>
      <b/>
      <i/>
      <sz val="9"/>
      <name val="Arial"/>
      <family val="2"/>
    </font>
    <font>
      <b/>
      <i/>
      <sz val="10"/>
      <name val="Arial"/>
      <family val="2"/>
    </font>
    <font>
      <b/>
      <sz val="10"/>
      <color indexed="10"/>
      <name val="Arial"/>
      <family val="2"/>
    </font>
    <font>
      <sz val="8"/>
      <name val="Trebuchet MS"/>
      <family val="2"/>
    </font>
    <font>
      <i/>
      <sz val="10"/>
      <name val="Arial"/>
      <family val="2"/>
    </font>
    <font>
      <i/>
      <sz val="10"/>
      <name val="Calibri"/>
      <family val="2"/>
    </font>
    <font>
      <sz val="8"/>
      <color rgb="FFFF0000"/>
      <name val="Arial"/>
      <family val="2"/>
    </font>
    <font>
      <b/>
      <i/>
      <sz val="8"/>
      <name val="Arial"/>
      <family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29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165" fontId="6" fillId="0" borderId="1" xfId="1" applyFont="1" applyBorder="1"/>
    <xf numFmtId="0" fontId="6" fillId="0" borderId="1" xfId="0" applyFont="1" applyBorder="1" applyAlignment="1">
      <alignment horizontal="right"/>
    </xf>
    <xf numFmtId="10" fontId="6" fillId="0" borderId="1" xfId="2" applyNumberFormat="1" applyFont="1" applyBorder="1" applyAlignment="1">
      <alignment horizontal="center"/>
    </xf>
    <xf numFmtId="0" fontId="7" fillId="0" borderId="0" xfId="0" applyFont="1"/>
    <xf numFmtId="0" fontId="6" fillId="0" borderId="1" xfId="0" applyFont="1" applyBorder="1" applyAlignment="1">
      <alignment horizontal="center"/>
    </xf>
    <xf numFmtId="0" fontId="8" fillId="0" borderId="0" xfId="0" applyFont="1"/>
    <xf numFmtId="0" fontId="9" fillId="0" borderId="0" xfId="0" applyFont="1"/>
    <xf numFmtId="0" fontId="8" fillId="0" borderId="0" xfId="0" applyFont="1" applyAlignment="1">
      <alignment horizontal="center"/>
    </xf>
    <xf numFmtId="0" fontId="7" fillId="0" borderId="0" xfId="0" applyFont="1" applyFill="1"/>
    <xf numFmtId="166" fontId="6" fillId="0" borderId="2" xfId="0" applyNumberFormat="1" applyFont="1" applyFill="1" applyBorder="1" applyAlignment="1">
      <alignment horizontal="center"/>
    </xf>
    <xf numFmtId="164" fontId="4" fillId="0" borderId="0" xfId="3" applyFont="1" applyBorder="1" applyAlignment="1">
      <alignment horizontal="center"/>
    </xf>
    <xf numFmtId="164" fontId="4" fillId="0" borderId="0" xfId="3" applyFont="1" applyFill="1" applyBorder="1"/>
    <xf numFmtId="164" fontId="4" fillId="0" borderId="0" xfId="3" applyFont="1" applyBorder="1"/>
    <xf numFmtId="0" fontId="8" fillId="0" borderId="0" xfId="0" applyFont="1" applyBorder="1"/>
    <xf numFmtId="165" fontId="3" fillId="0" borderId="0" xfId="1" applyFont="1" applyBorder="1"/>
    <xf numFmtId="0" fontId="6" fillId="0" borderId="4" xfId="0" applyFont="1" applyFill="1" applyBorder="1" applyAlignment="1">
      <alignment horizontal="center"/>
    </xf>
    <xf numFmtId="166" fontId="6" fillId="0" borderId="5" xfId="0" applyNumberFormat="1" applyFont="1" applyFill="1" applyBorder="1" applyAlignment="1">
      <alignment horizontal="center"/>
    </xf>
    <xf numFmtId="164" fontId="10" fillId="0" borderId="0" xfId="3" applyFont="1" applyBorder="1"/>
    <xf numFmtId="0" fontId="8" fillId="0" borderId="0" xfId="0" applyFont="1" applyBorder="1" applyAlignment="1">
      <alignment horizontal="center"/>
    </xf>
    <xf numFmtId="164" fontId="8" fillId="0" borderId="0" xfId="0" applyNumberFormat="1" applyFont="1" applyBorder="1" applyAlignment="1">
      <alignment horizontal="center"/>
    </xf>
    <xf numFmtId="164" fontId="4" fillId="0" borderId="1" xfId="3" applyFont="1" applyBorder="1" applyAlignment="1">
      <alignment horizontal="center"/>
    </xf>
    <xf numFmtId="9" fontId="6" fillId="0" borderId="4" xfId="2" applyFont="1" applyFill="1" applyBorder="1" applyAlignment="1">
      <alignment horizontal="center"/>
    </xf>
    <xf numFmtId="9" fontId="4" fillId="0" borderId="1" xfId="2" applyFont="1" applyBorder="1" applyAlignment="1">
      <alignment horizontal="center"/>
    </xf>
    <xf numFmtId="9" fontId="4" fillId="0" borderId="0" xfId="2" applyFont="1" applyBorder="1" applyAlignment="1">
      <alignment horizontal="center"/>
    </xf>
    <xf numFmtId="9" fontId="8" fillId="0" borderId="0" xfId="2" applyFont="1" applyBorder="1" applyAlignment="1">
      <alignment horizontal="center"/>
    </xf>
    <xf numFmtId="9" fontId="8" fillId="0" borderId="0" xfId="2" applyFont="1" applyAlignment="1">
      <alignment horizontal="center"/>
    </xf>
    <xf numFmtId="9" fontId="2" fillId="0" borderId="0" xfId="2" applyFont="1" applyAlignment="1">
      <alignment horizontal="center"/>
    </xf>
    <xf numFmtId="9" fontId="4" fillId="0" borderId="0" xfId="2" applyFont="1" applyFill="1" applyBorder="1" applyAlignment="1">
      <alignment horizontal="center"/>
    </xf>
    <xf numFmtId="0" fontId="12" fillId="0" borderId="0" xfId="0" applyFont="1" applyBorder="1"/>
    <xf numFmtId="165" fontId="10" fillId="0" borderId="6" xfId="1" applyFont="1" applyBorder="1"/>
    <xf numFmtId="165" fontId="4" fillId="0" borderId="7" xfId="1" applyFont="1" applyBorder="1"/>
    <xf numFmtId="0" fontId="2" fillId="0" borderId="7" xfId="0" applyFont="1" applyBorder="1"/>
    <xf numFmtId="0" fontId="5" fillId="0" borderId="7" xfId="0" applyFont="1" applyBorder="1"/>
    <xf numFmtId="0" fontId="8" fillId="0" borderId="7" xfId="0" applyFont="1" applyBorder="1"/>
    <xf numFmtId="0" fontId="8" fillId="0" borderId="8" xfId="0" applyFont="1" applyBorder="1"/>
    <xf numFmtId="0" fontId="8" fillId="0" borderId="9" xfId="0" applyFont="1" applyBorder="1"/>
    <xf numFmtId="0" fontId="2" fillId="0" borderId="9" xfId="0" applyFont="1" applyBorder="1"/>
    <xf numFmtId="9" fontId="2" fillId="0" borderId="9" xfId="2" applyFont="1" applyBorder="1" applyAlignment="1">
      <alignment horizontal="center"/>
    </xf>
    <xf numFmtId="0" fontId="8" fillId="0" borderId="10" xfId="0" applyFont="1" applyBorder="1"/>
    <xf numFmtId="165" fontId="3" fillId="0" borderId="7" xfId="1" applyFont="1" applyBorder="1"/>
    <xf numFmtId="0" fontId="14" fillId="0" borderId="0" xfId="0" applyFont="1"/>
    <xf numFmtId="164" fontId="4" fillId="0" borderId="1" xfId="3" applyFont="1" applyBorder="1"/>
    <xf numFmtId="9" fontId="4" fillId="0" borderId="1" xfId="2" applyFont="1" applyBorder="1"/>
    <xf numFmtId="0" fontId="7" fillId="0" borderId="1" xfId="0" applyFont="1" applyBorder="1"/>
    <xf numFmtId="9" fontId="10" fillId="0" borderId="0" xfId="2" applyFont="1" applyBorder="1" applyAlignment="1">
      <alignment horizontal="center"/>
    </xf>
    <xf numFmtId="9" fontId="5" fillId="0" borderId="7" xfId="2" applyFont="1" applyBorder="1" applyAlignment="1">
      <alignment horizontal="center"/>
    </xf>
    <xf numFmtId="9" fontId="2" fillId="0" borderId="7" xfId="2" applyFont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164" fontId="4" fillId="2" borderId="1" xfId="3" applyFont="1" applyFill="1" applyBorder="1" applyAlignment="1">
      <alignment horizontal="center"/>
    </xf>
    <xf numFmtId="9" fontId="4" fillId="2" borderId="1" xfId="2" applyFont="1" applyFill="1" applyBorder="1" applyAlignment="1">
      <alignment horizontal="center"/>
    </xf>
    <xf numFmtId="164" fontId="13" fillId="2" borderId="1" xfId="0" applyNumberFormat="1" applyFont="1" applyFill="1" applyBorder="1"/>
    <xf numFmtId="0" fontId="6" fillId="0" borderId="3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center"/>
    </xf>
    <xf numFmtId="165" fontId="10" fillId="0" borderId="11" xfId="1" applyFont="1" applyBorder="1"/>
    <xf numFmtId="165" fontId="11" fillId="0" borderId="9" xfId="1" applyFont="1" applyBorder="1"/>
    <xf numFmtId="165" fontId="4" fillId="0" borderId="9" xfId="1" applyFont="1" applyBorder="1"/>
    <xf numFmtId="165" fontId="6" fillId="0" borderId="9" xfId="1" applyFont="1" applyBorder="1"/>
    <xf numFmtId="0" fontId="5" fillId="0" borderId="9" xfId="0" applyFont="1" applyBorder="1"/>
    <xf numFmtId="9" fontId="5" fillId="0" borderId="9" xfId="2" applyFont="1" applyBorder="1" applyAlignment="1">
      <alignment horizontal="center"/>
    </xf>
    <xf numFmtId="0" fontId="15" fillId="2" borderId="1" xfId="0" applyFont="1" applyFill="1" applyBorder="1" applyAlignment="1">
      <alignment horizontal="right"/>
    </xf>
    <xf numFmtId="0" fontId="17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center"/>
    </xf>
    <xf numFmtId="164" fontId="5" fillId="0" borderId="0" xfId="3" applyFont="1"/>
    <xf numFmtId="0" fontId="18" fillId="0" borderId="0" xfId="0" applyFont="1" applyAlignment="1">
      <alignment horizontal="left"/>
    </xf>
    <xf numFmtId="0" fontId="5" fillId="0" borderId="0" xfId="0" applyFont="1" applyBorder="1" applyAlignment="1">
      <alignment horizontal="center"/>
    </xf>
    <xf numFmtId="0" fontId="5" fillId="0" borderId="0" xfId="0" applyFont="1" applyBorder="1"/>
    <xf numFmtId="164" fontId="5" fillId="0" borderId="0" xfId="3" applyFont="1" applyBorder="1"/>
    <xf numFmtId="0" fontId="19" fillId="0" borderId="6" xfId="0" applyFont="1" applyBorder="1"/>
    <xf numFmtId="0" fontId="5" fillId="0" borderId="7" xfId="0" applyFont="1" applyBorder="1" applyAlignment="1">
      <alignment horizontal="center"/>
    </xf>
    <xf numFmtId="164" fontId="20" fillId="0" borderId="7" xfId="3" applyFont="1" applyBorder="1" applyAlignment="1">
      <alignment horizontal="left"/>
    </xf>
    <xf numFmtId="164" fontId="20" fillId="0" borderId="8" xfId="3" applyFont="1" applyBorder="1" applyAlignment="1">
      <alignment horizontal="left"/>
    </xf>
    <xf numFmtId="164" fontId="20" fillId="0" borderId="0" xfId="3" applyFont="1" applyBorder="1" applyAlignment="1">
      <alignment horizontal="left"/>
    </xf>
    <xf numFmtId="0" fontId="19" fillId="0" borderId="12" xfId="0" applyFont="1" applyBorder="1"/>
    <xf numFmtId="0" fontId="16" fillId="0" borderId="0" xfId="0" applyFont="1" applyBorder="1" applyAlignment="1">
      <alignment horizontal="left"/>
    </xf>
    <xf numFmtId="164" fontId="20" fillId="0" borderId="0" xfId="3" applyFont="1" applyBorder="1" applyAlignment="1">
      <alignment horizontal="right"/>
    </xf>
    <xf numFmtId="164" fontId="20" fillId="0" borderId="13" xfId="3" applyFont="1" applyBorder="1" applyAlignment="1">
      <alignment horizontal="right"/>
    </xf>
    <xf numFmtId="0" fontId="21" fillId="0" borderId="0" xfId="0" applyFont="1"/>
    <xf numFmtId="0" fontId="21" fillId="0" borderId="0" xfId="0" applyFont="1" applyBorder="1"/>
    <xf numFmtId="164" fontId="21" fillId="0" borderId="0" xfId="3" applyFont="1" applyBorder="1"/>
    <xf numFmtId="164" fontId="5" fillId="0" borderId="0" xfId="0" applyNumberFormat="1" applyFont="1" applyBorder="1"/>
    <xf numFmtId="164" fontId="12" fillId="0" borderId="0" xfId="3" applyNumberFormat="1" applyFont="1" applyBorder="1"/>
    <xf numFmtId="0" fontId="5" fillId="0" borderId="0" xfId="0" applyFont="1" applyFill="1"/>
    <xf numFmtId="0" fontId="5" fillId="0" borderId="0" xfId="0" applyFont="1" applyFill="1" applyBorder="1"/>
    <xf numFmtId="164" fontId="12" fillId="0" borderId="0" xfId="3" applyFont="1" applyBorder="1"/>
    <xf numFmtId="164" fontId="5" fillId="0" borderId="0" xfId="0" applyNumberFormat="1" applyFont="1" applyFill="1" applyBorder="1"/>
    <xf numFmtId="164" fontId="12" fillId="0" borderId="0" xfId="3" applyFont="1" applyFill="1" applyBorder="1"/>
    <xf numFmtId="164" fontId="19" fillId="0" borderId="3" xfId="3" applyFont="1" applyFill="1" applyBorder="1" applyAlignment="1">
      <alignment horizontal="center"/>
    </xf>
    <xf numFmtId="0" fontId="25" fillId="0" borderId="0" xfId="0" applyFont="1"/>
    <xf numFmtId="164" fontId="12" fillId="0" borderId="0" xfId="3" applyFont="1"/>
    <xf numFmtId="0" fontId="8" fillId="0" borderId="0" xfId="0" applyFont="1" applyFill="1"/>
    <xf numFmtId="165" fontId="3" fillId="2" borderId="1" xfId="1" applyFont="1" applyFill="1" applyBorder="1"/>
    <xf numFmtId="9" fontId="3" fillId="2" borderId="1" xfId="2" applyFont="1" applyFill="1" applyBorder="1"/>
    <xf numFmtId="164" fontId="5" fillId="0" borderId="0" xfId="3" applyFont="1" applyAlignment="1"/>
    <xf numFmtId="164" fontId="26" fillId="0" borderId="0" xfId="3" applyFont="1" applyFill="1" applyBorder="1" applyAlignment="1">
      <alignment horizontal="center"/>
    </xf>
    <xf numFmtId="164" fontId="12" fillId="0" borderId="0" xfId="3" applyFont="1" applyFill="1" applyBorder="1" applyAlignment="1">
      <alignment horizontal="center"/>
    </xf>
    <xf numFmtId="0" fontId="20" fillId="0" borderId="0" xfId="0" applyFont="1" applyBorder="1" applyAlignment="1">
      <alignment horizontal="left"/>
    </xf>
    <xf numFmtId="0" fontId="12" fillId="0" borderId="0" xfId="0" applyFont="1" applyBorder="1" applyAlignment="1">
      <alignment horizontal="left"/>
    </xf>
    <xf numFmtId="0" fontId="18" fillId="0" borderId="0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2" fontId="12" fillId="0" borderId="0" xfId="0" applyNumberFormat="1" applyFont="1" applyFill="1" applyBorder="1" applyAlignment="1">
      <alignment horizontal="right"/>
    </xf>
    <xf numFmtId="0" fontId="12" fillId="0" borderId="0" xfId="0" applyFont="1" applyFill="1" applyBorder="1" applyAlignment="1">
      <alignment horizontal="center"/>
    </xf>
    <xf numFmtId="0" fontId="22" fillId="0" borderId="0" xfId="0" applyFont="1" applyBorder="1" applyAlignment="1">
      <alignment horizontal="justify" vertical="justify"/>
    </xf>
    <xf numFmtId="0" fontId="5" fillId="0" borderId="0" xfId="0" applyFont="1" applyFill="1" applyBorder="1" applyAlignment="1">
      <alignment horizontal="center"/>
    </xf>
    <xf numFmtId="164" fontId="13" fillId="0" borderId="0" xfId="3" applyFont="1" applyBorder="1"/>
    <xf numFmtId="164" fontId="12" fillId="0" borderId="1" xfId="3" applyFont="1" applyFill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18" fillId="0" borderId="1" xfId="0" applyFont="1" applyBorder="1" applyAlignment="1">
      <alignment horizontal="justify" vertical="justify"/>
    </xf>
    <xf numFmtId="0" fontId="5" fillId="0" borderId="1" xfId="0" applyFont="1" applyBorder="1" applyAlignment="1">
      <alignment horizontal="center"/>
    </xf>
    <xf numFmtId="164" fontId="5" fillId="0" borderId="1" xfId="3" applyFont="1" applyBorder="1"/>
    <xf numFmtId="164" fontId="12" fillId="0" borderId="1" xfId="3" applyFont="1" applyBorder="1"/>
    <xf numFmtId="0" fontId="12" fillId="0" borderId="1" xfId="0" applyFont="1" applyBorder="1" applyAlignment="1">
      <alignment horizontal="center"/>
    </xf>
    <xf numFmtId="0" fontId="12" fillId="0" borderId="1" xfId="0" applyFont="1" applyBorder="1" applyAlignment="1">
      <alignment horizontal="justify" vertical="justify"/>
    </xf>
    <xf numFmtId="164" fontId="12" fillId="0" borderId="1" xfId="3" applyFont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13" fillId="0" borderId="1" xfId="0" applyFont="1" applyFill="1" applyBorder="1" applyAlignment="1">
      <alignment horizontal="right" vertical="justify"/>
    </xf>
    <xf numFmtId="164" fontId="5" fillId="0" borderId="1" xfId="3" applyFont="1" applyBorder="1" applyAlignment="1">
      <alignment horizontal="center"/>
    </xf>
    <xf numFmtId="164" fontId="12" fillId="0" borderId="1" xfId="3" applyFont="1" applyFill="1" applyBorder="1"/>
    <xf numFmtId="0" fontId="22" fillId="0" borderId="1" xfId="0" applyFont="1" applyBorder="1" applyAlignment="1">
      <alignment horizontal="justify" vertical="justify"/>
    </xf>
    <xf numFmtId="0" fontId="12" fillId="3" borderId="1" xfId="0" applyFont="1" applyFill="1" applyBorder="1" applyAlignment="1">
      <alignment horizontal="center"/>
    </xf>
    <xf numFmtId="0" fontId="23" fillId="0" borderId="1" xfId="0" applyFont="1" applyBorder="1" applyAlignment="1">
      <alignment horizontal="justify" vertical="justify"/>
    </xf>
    <xf numFmtId="164" fontId="12" fillId="0" borderId="1" xfId="3" applyFont="1" applyFill="1" applyBorder="1" applyAlignment="1">
      <alignment horizontal="right"/>
    </xf>
    <xf numFmtId="0" fontId="12" fillId="0" borderId="1" xfId="0" applyNumberFormat="1" applyFont="1" applyBorder="1" applyAlignment="1">
      <alignment horizontal="justify" vertical="justify"/>
    </xf>
    <xf numFmtId="0" fontId="12" fillId="0" borderId="1" xfId="0" applyNumberFormat="1" applyFont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18" fillId="2" borderId="1" xfId="0" applyFont="1" applyFill="1" applyBorder="1" applyAlignment="1">
      <alignment horizontal="right" vertical="justify"/>
    </xf>
    <xf numFmtId="164" fontId="12" fillId="2" borderId="1" xfId="3" applyFont="1" applyFill="1" applyBorder="1"/>
    <xf numFmtId="164" fontId="5" fillId="0" borderId="17" xfId="3" applyFont="1" applyBorder="1"/>
    <xf numFmtId="164" fontId="12" fillId="0" borderId="17" xfId="3" applyFont="1" applyFill="1" applyBorder="1" applyAlignment="1">
      <alignment horizontal="center"/>
    </xf>
    <xf numFmtId="0" fontId="18" fillId="0" borderId="1" xfId="0" applyFont="1" applyFill="1" applyBorder="1" applyAlignment="1">
      <alignment horizontal="justify" vertical="justify"/>
    </xf>
    <xf numFmtId="164" fontId="5" fillId="0" borderId="0" xfId="3" applyFont="1" applyBorder="1" applyAlignment="1">
      <alignment horizontal="left"/>
    </xf>
    <xf numFmtId="164" fontId="27" fillId="0" borderId="0" xfId="0" applyNumberFormat="1" applyFont="1" applyBorder="1"/>
    <xf numFmtId="164" fontId="5" fillId="0" borderId="0" xfId="3" applyNumberFormat="1" applyFont="1" applyBorder="1"/>
    <xf numFmtId="0" fontId="5" fillId="0" borderId="0" xfId="3" applyNumberFormat="1" applyFont="1" applyBorder="1"/>
    <xf numFmtId="0" fontId="18" fillId="0" borderId="1" xfId="0" applyFont="1" applyFill="1" applyBorder="1" applyAlignment="1">
      <alignment horizontal="center"/>
    </xf>
    <xf numFmtId="164" fontId="13" fillId="0" borderId="1" xfId="3" applyFont="1" applyBorder="1"/>
    <xf numFmtId="0" fontId="18" fillId="0" borderId="0" xfId="0" applyFont="1" applyFill="1"/>
    <xf numFmtId="164" fontId="18" fillId="0" borderId="0" xfId="3" applyNumberFormat="1" applyFont="1" applyBorder="1"/>
    <xf numFmtId="164" fontId="18" fillId="0" borderId="0" xfId="0" applyNumberFormat="1" applyFont="1" applyBorder="1"/>
    <xf numFmtId="0" fontId="18" fillId="0" borderId="0" xfId="0" applyFont="1" applyFill="1" applyBorder="1"/>
    <xf numFmtId="164" fontId="13" fillId="0" borderId="0" xfId="3" applyNumberFormat="1" applyFont="1" applyBorder="1"/>
    <xf numFmtId="0" fontId="18" fillId="0" borderId="0" xfId="0" applyFont="1"/>
    <xf numFmtId="0" fontId="18" fillId="0" borderId="0" xfId="0" applyFont="1" applyBorder="1"/>
    <xf numFmtId="164" fontId="18" fillId="0" borderId="0" xfId="3" applyFont="1" applyBorder="1"/>
    <xf numFmtId="0" fontId="12" fillId="0" borderId="1" xfId="0" applyFont="1" applyBorder="1" applyAlignment="1">
      <alignment horizontal="center" wrapText="1"/>
    </xf>
    <xf numFmtId="164" fontId="12" fillId="0" borderId="1" xfId="3" applyFont="1" applyFill="1" applyBorder="1" applyAlignment="1">
      <alignment horizontal="center" wrapText="1"/>
    </xf>
    <xf numFmtId="0" fontId="5" fillId="0" borderId="0" xfId="0" applyFont="1" applyFill="1" applyAlignment="1">
      <alignment wrapText="1"/>
    </xf>
    <xf numFmtId="164" fontId="5" fillId="0" borderId="0" xfId="3" applyNumberFormat="1" applyFont="1" applyBorder="1" applyAlignment="1">
      <alignment wrapText="1"/>
    </xf>
    <xf numFmtId="164" fontId="5" fillId="0" borderId="0" xfId="0" applyNumberFormat="1" applyFont="1" applyBorder="1" applyAlignment="1">
      <alignment wrapText="1"/>
    </xf>
    <xf numFmtId="0" fontId="5" fillId="0" borderId="0" xfId="0" applyFont="1" applyFill="1" applyBorder="1" applyAlignment="1">
      <alignment wrapText="1"/>
    </xf>
    <xf numFmtId="164" fontId="12" fillId="0" borderId="0" xfId="3" applyNumberFormat="1" applyFont="1" applyBorder="1" applyAlignment="1">
      <alignment wrapText="1"/>
    </xf>
    <xf numFmtId="164" fontId="12" fillId="0" borderId="1" xfId="0" applyNumberFormat="1" applyFont="1" applyBorder="1"/>
    <xf numFmtId="164" fontId="6" fillId="0" borderId="1" xfId="3" applyFont="1" applyBorder="1"/>
    <xf numFmtId="164" fontId="5" fillId="3" borderId="0" xfId="3" applyFont="1" applyFill="1"/>
    <xf numFmtId="164" fontId="5" fillId="3" borderId="0" xfId="3" applyFont="1" applyFill="1" applyBorder="1"/>
    <xf numFmtId="164" fontId="20" fillId="3" borderId="7" xfId="3" applyFont="1" applyFill="1" applyBorder="1" applyAlignment="1">
      <alignment horizontal="left"/>
    </xf>
    <xf numFmtId="164" fontId="20" fillId="3" borderId="0" xfId="3" applyFont="1" applyFill="1" applyBorder="1" applyAlignment="1">
      <alignment horizontal="right"/>
    </xf>
    <xf numFmtId="164" fontId="19" fillId="3" borderId="14" xfId="3" applyFont="1" applyFill="1" applyBorder="1" applyAlignment="1">
      <alignment horizontal="center"/>
    </xf>
    <xf numFmtId="164" fontId="12" fillId="3" borderId="14" xfId="3" applyFont="1" applyFill="1" applyBorder="1" applyAlignment="1">
      <alignment horizontal="center"/>
    </xf>
    <xf numFmtId="164" fontId="5" fillId="3" borderId="1" xfId="3" applyFont="1" applyFill="1" applyBorder="1"/>
    <xf numFmtId="164" fontId="12" fillId="3" borderId="1" xfId="3" applyFont="1" applyFill="1" applyBorder="1" applyAlignment="1">
      <alignment horizontal="center"/>
    </xf>
    <xf numFmtId="164" fontId="12" fillId="3" borderId="1" xfId="3" applyFont="1" applyFill="1" applyBorder="1" applyAlignment="1">
      <alignment horizontal="center" wrapText="1"/>
    </xf>
    <xf numFmtId="164" fontId="12" fillId="3" borderId="1" xfId="3" applyFont="1" applyFill="1" applyBorder="1"/>
    <xf numFmtId="164" fontId="26" fillId="3" borderId="0" xfId="3" applyFont="1" applyFill="1" applyBorder="1" applyAlignment="1">
      <alignment horizontal="center"/>
    </xf>
    <xf numFmtId="0" fontId="5" fillId="3" borderId="0" xfId="0" applyFont="1" applyFill="1"/>
    <xf numFmtId="164" fontId="12" fillId="3" borderId="0" xfId="3" applyFont="1" applyFill="1" applyBorder="1" applyAlignment="1">
      <alignment horizontal="center"/>
    </xf>
    <xf numFmtId="2" fontId="12" fillId="3" borderId="0" xfId="0" applyNumberFormat="1" applyFont="1" applyFill="1" applyBorder="1" applyAlignment="1">
      <alignment horizontal="right"/>
    </xf>
    <xf numFmtId="0" fontId="7" fillId="0" borderId="7" xfId="0" applyFont="1" applyBorder="1" applyAlignment="1">
      <alignment horizontal="left"/>
    </xf>
    <xf numFmtId="0" fontId="7" fillId="0" borderId="12" xfId="0" applyFont="1" applyBorder="1" applyAlignment="1">
      <alignment horizontal="left"/>
    </xf>
    <xf numFmtId="0" fontId="1" fillId="0" borderId="0" xfId="0" applyFont="1"/>
    <xf numFmtId="164" fontId="5" fillId="0" borderId="0" xfId="3" applyNumberFormat="1" applyFont="1" applyFill="1" applyBorder="1"/>
    <xf numFmtId="164" fontId="12" fillId="0" borderId="0" xfId="3" applyNumberFormat="1" applyFont="1" applyFill="1" applyBorder="1"/>
    <xf numFmtId="164" fontId="18" fillId="0" borderId="0" xfId="3" applyNumberFormat="1" applyFont="1" applyFill="1" applyBorder="1"/>
    <xf numFmtId="164" fontId="18" fillId="0" borderId="0" xfId="0" applyNumberFormat="1" applyFont="1" applyFill="1" applyBorder="1"/>
    <xf numFmtId="164" fontId="1" fillId="0" borderId="0" xfId="3" applyNumberFormat="1" applyFont="1" applyBorder="1"/>
    <xf numFmtId="164" fontId="1" fillId="0" borderId="0" xfId="0" applyNumberFormat="1" applyFont="1" applyBorder="1"/>
    <xf numFmtId="0" fontId="1" fillId="0" borderId="0" xfId="0" applyFont="1" applyFill="1" applyBorder="1"/>
    <xf numFmtId="0" fontId="1" fillId="0" borderId="0" xfId="0" applyFont="1" applyFill="1"/>
    <xf numFmtId="164" fontId="13" fillId="0" borderId="0" xfId="3" applyNumberFormat="1" applyFont="1" applyFill="1" applyBorder="1"/>
    <xf numFmtId="0" fontId="13" fillId="4" borderId="1" xfId="0" applyFont="1" applyFill="1" applyBorder="1" applyAlignment="1">
      <alignment horizontal="right" vertical="justify"/>
    </xf>
    <xf numFmtId="0" fontId="18" fillId="4" borderId="1" xfId="0" applyFont="1" applyFill="1" applyBorder="1" applyAlignment="1">
      <alignment horizontal="center"/>
    </xf>
    <xf numFmtId="164" fontId="18" fillId="4" borderId="1" xfId="3" applyFont="1" applyFill="1" applyBorder="1" applyAlignment="1">
      <alignment horizontal="center"/>
    </xf>
    <xf numFmtId="164" fontId="13" fillId="4" borderId="1" xfId="3" applyFont="1" applyFill="1" applyBorder="1" applyAlignment="1">
      <alignment horizontal="center"/>
    </xf>
    <xf numFmtId="164" fontId="13" fillId="4" borderId="1" xfId="3" applyFont="1" applyFill="1" applyBorder="1"/>
    <xf numFmtId="164" fontId="18" fillId="4" borderId="1" xfId="3" applyFont="1" applyFill="1" applyBorder="1"/>
    <xf numFmtId="0" fontId="4" fillId="0" borderId="18" xfId="1" applyNumberFormat="1" applyFont="1" applyFill="1" applyBorder="1" applyAlignment="1">
      <alignment horizontal="center"/>
    </xf>
    <xf numFmtId="165" fontId="4" fillId="0" borderId="18" xfId="1" applyFont="1" applyFill="1" applyBorder="1"/>
    <xf numFmtId="165" fontId="4" fillId="0" borderId="18" xfId="1" applyFont="1" applyBorder="1"/>
    <xf numFmtId="10" fontId="4" fillId="0" borderId="18" xfId="2" applyNumberFormat="1" applyFont="1" applyBorder="1" applyAlignment="1">
      <alignment horizontal="right"/>
    </xf>
    <xf numFmtId="164" fontId="4" fillId="0" borderId="18" xfId="3" applyFont="1" applyBorder="1" applyAlignment="1">
      <alignment horizontal="center"/>
    </xf>
    <xf numFmtId="9" fontId="4" fillId="0" borderId="18" xfId="2" applyFont="1" applyBorder="1" applyAlignment="1">
      <alignment horizontal="center"/>
    </xf>
    <xf numFmtId="164" fontId="12" fillId="0" borderId="18" xfId="0" applyNumberFormat="1" applyFont="1" applyBorder="1"/>
    <xf numFmtId="9" fontId="12" fillId="0" borderId="18" xfId="0" applyNumberFormat="1" applyFont="1" applyBorder="1"/>
    <xf numFmtId="0" fontId="4" fillId="0" borderId="1" xfId="1" applyNumberFormat="1" applyFont="1" applyBorder="1" applyAlignment="1">
      <alignment horizontal="center"/>
    </xf>
    <xf numFmtId="165" fontId="4" fillId="0" borderId="1" xfId="1" applyFont="1" applyBorder="1"/>
    <xf numFmtId="10" fontId="4" fillId="0" borderId="1" xfId="2" applyNumberFormat="1" applyFont="1" applyBorder="1" applyAlignment="1">
      <alignment horizontal="right"/>
    </xf>
    <xf numFmtId="9" fontId="12" fillId="0" borderId="1" xfId="0" applyNumberFormat="1" applyFont="1" applyBorder="1"/>
    <xf numFmtId="0" fontId="7" fillId="0" borderId="1" xfId="0" applyFont="1" applyBorder="1" applyAlignment="1">
      <alignment horizontal="justify" vertical="justify"/>
    </xf>
    <xf numFmtId="0" fontId="5" fillId="0" borderId="0" xfId="0" applyFont="1" applyAlignment="1">
      <alignment horizontal="right" vertical="center"/>
    </xf>
    <xf numFmtId="0" fontId="21" fillId="0" borderId="0" xfId="0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5" fillId="0" borderId="0" xfId="0" applyFont="1" applyFill="1" applyAlignment="1">
      <alignment horizontal="right" vertical="center"/>
    </xf>
    <xf numFmtId="0" fontId="18" fillId="0" borderId="0" xfId="0" applyFont="1" applyFill="1" applyAlignment="1">
      <alignment horizontal="right" vertical="center"/>
    </xf>
    <xf numFmtId="0" fontId="5" fillId="0" borderId="0" xfId="0" applyFont="1" applyFill="1" applyAlignment="1">
      <alignment horizontal="right" vertical="center" wrapText="1"/>
    </xf>
    <xf numFmtId="0" fontId="18" fillId="0" borderId="0" xfId="0" applyFont="1" applyAlignment="1">
      <alignment horizontal="right" vertical="center"/>
    </xf>
    <xf numFmtId="0" fontId="1" fillId="0" borderId="0" xfId="0" applyFont="1" applyFill="1" applyAlignment="1">
      <alignment horizontal="right" vertical="center"/>
    </xf>
    <xf numFmtId="0" fontId="5" fillId="0" borderId="0" xfId="0" applyFont="1" applyBorder="1" applyAlignment="1">
      <alignment horizontal="right" vertical="center"/>
    </xf>
    <xf numFmtId="0" fontId="5" fillId="0" borderId="0" xfId="0" applyFont="1" applyFill="1" applyBorder="1" applyAlignment="1">
      <alignment horizontal="right" vertical="center"/>
    </xf>
    <xf numFmtId="4" fontId="0" fillId="0" borderId="0" xfId="0" applyNumberFormat="1"/>
    <xf numFmtId="0" fontId="12" fillId="3" borderId="0" xfId="0" applyFont="1" applyFill="1" applyBorder="1" applyAlignment="1">
      <alignment horizontal="center"/>
    </xf>
    <xf numFmtId="4" fontId="0" fillId="0" borderId="0" xfId="0" applyNumberFormat="1" applyBorder="1"/>
    <xf numFmtId="0" fontId="12" fillId="0" borderId="0" xfId="0" applyFont="1" applyAlignment="1">
      <alignment horizontal="center"/>
    </xf>
    <xf numFmtId="0" fontId="12" fillId="0" borderId="1" xfId="0" applyFont="1" applyBorder="1" applyAlignment="1">
      <alignment horizontal="left" vertical="center"/>
    </xf>
    <xf numFmtId="0" fontId="12" fillId="0" borderId="1" xfId="0" applyFont="1" applyFill="1" applyBorder="1" applyAlignment="1">
      <alignment horizontal="left" vertical="center" wrapText="1"/>
    </xf>
    <xf numFmtId="0" fontId="12" fillId="3" borderId="12" xfId="0" applyFont="1" applyFill="1" applyBorder="1" applyAlignment="1">
      <alignment horizontal="right"/>
    </xf>
    <xf numFmtId="0" fontId="12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27" fillId="0" borderId="0" xfId="0" applyFont="1" applyBorder="1" applyAlignment="1">
      <alignment horizontal="justify" vertical="justify"/>
    </xf>
    <xf numFmtId="0" fontId="1" fillId="0" borderId="0" xfId="0" applyFont="1" applyBorder="1" applyAlignment="1">
      <alignment wrapText="1"/>
    </xf>
    <xf numFmtId="0" fontId="27" fillId="0" borderId="0" xfId="0" applyFont="1" applyBorder="1"/>
    <xf numFmtId="0" fontId="27" fillId="0" borderId="0" xfId="0" applyFont="1" applyFill="1" applyBorder="1"/>
    <xf numFmtId="0" fontId="27" fillId="0" borderId="0" xfId="0" applyFont="1" applyAlignment="1">
      <alignment vertical="justify"/>
    </xf>
    <xf numFmtId="0" fontId="27" fillId="0" borderId="0" xfId="0" applyFont="1"/>
    <xf numFmtId="0" fontId="22" fillId="0" borderId="0" xfId="0" applyFont="1" applyBorder="1" applyAlignment="1">
      <alignment horizontal="justify"/>
    </xf>
    <xf numFmtId="0" fontId="27" fillId="0" borderId="0" xfId="0" applyFont="1" applyFill="1" applyBorder="1" applyAlignment="1">
      <alignment wrapText="1"/>
    </xf>
    <xf numFmtId="0" fontId="30" fillId="0" borderId="0" xfId="0" applyFont="1" applyFill="1" applyBorder="1" applyAlignment="1">
      <alignment horizontal="right" vertical="justify"/>
    </xf>
    <xf numFmtId="0" fontId="27" fillId="0" borderId="0" xfId="0" applyFont="1" applyBorder="1" applyAlignment="1">
      <alignment horizontal="left" vertical="center"/>
    </xf>
    <xf numFmtId="0" fontId="12" fillId="3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justify" vertical="center"/>
    </xf>
    <xf numFmtId="0" fontId="5" fillId="0" borderId="0" xfId="0" applyFont="1" applyAlignment="1">
      <alignment horizontal="right"/>
    </xf>
    <xf numFmtId="0" fontId="7" fillId="0" borderId="1" xfId="0" applyFont="1" applyBorder="1" applyAlignment="1">
      <alignment horizontal="center"/>
    </xf>
    <xf numFmtId="0" fontId="1" fillId="0" borderId="0" xfId="0" applyFont="1" applyFill="1" applyBorder="1" applyAlignment="1">
      <alignment vertical="top" wrapText="1"/>
    </xf>
    <xf numFmtId="0" fontId="7" fillId="0" borderId="0" xfId="0" applyFont="1" applyBorder="1" applyAlignment="1">
      <alignment horizontal="justify" vertical="justify"/>
    </xf>
    <xf numFmtId="0" fontId="12" fillId="0" borderId="0" xfId="0" applyFont="1" applyBorder="1" applyAlignment="1">
      <alignment horizontal="justify" vertical="justify"/>
    </xf>
    <xf numFmtId="0" fontId="5" fillId="0" borderId="0" xfId="0" applyFont="1" applyBorder="1" applyAlignment="1">
      <alignment horizontal="right"/>
    </xf>
    <xf numFmtId="0" fontId="12" fillId="3" borderId="0" xfId="0" applyFont="1" applyFill="1" applyBorder="1" applyAlignment="1">
      <alignment horizontal="right"/>
    </xf>
    <xf numFmtId="164" fontId="18" fillId="0" borderId="1" xfId="3" applyFont="1" applyFill="1" applyBorder="1" applyAlignment="1">
      <alignment horizontal="center"/>
    </xf>
    <xf numFmtId="164" fontId="13" fillId="0" borderId="1" xfId="3" applyFont="1" applyFill="1" applyBorder="1" applyAlignment="1">
      <alignment horizontal="center"/>
    </xf>
    <xf numFmtId="164" fontId="13" fillId="0" borderId="1" xfId="3" applyFont="1" applyFill="1" applyBorder="1"/>
    <xf numFmtId="0" fontId="20" fillId="0" borderId="1" xfId="0" applyFont="1" applyFill="1" applyBorder="1" applyAlignment="1">
      <alignment horizontal="left" vertical="justify"/>
    </xf>
    <xf numFmtId="0" fontId="7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31" fillId="0" borderId="1" xfId="0" applyFont="1" applyFill="1" applyBorder="1" applyAlignment="1">
      <alignment horizontal="center"/>
    </xf>
    <xf numFmtId="164" fontId="31" fillId="0" borderId="1" xfId="3" applyFont="1" applyFill="1" applyBorder="1"/>
    <xf numFmtId="164" fontId="31" fillId="0" borderId="1" xfId="3" applyFont="1" applyFill="1" applyBorder="1" applyAlignment="1">
      <alignment horizontal="center"/>
    </xf>
    <xf numFmtId="164" fontId="31" fillId="0" borderId="19" xfId="3" applyFont="1" applyFill="1" applyBorder="1"/>
    <xf numFmtId="164" fontId="32" fillId="0" borderId="0" xfId="3" applyFont="1" applyFill="1" applyBorder="1"/>
    <xf numFmtId="0" fontId="32" fillId="0" borderId="0" xfId="0" applyFont="1" applyFill="1" applyBorder="1" applyAlignment="1">
      <alignment horizontal="left" vertical="center"/>
    </xf>
    <xf numFmtId="164" fontId="12" fillId="0" borderId="1" xfId="3" applyFont="1" applyFill="1" applyBorder="1" applyAlignment="1"/>
    <xf numFmtId="0" fontId="1" fillId="0" borderId="0" xfId="0" applyFont="1" applyBorder="1"/>
    <xf numFmtId="0" fontId="32" fillId="0" borderId="0" xfId="0" applyFont="1" applyBorder="1" applyAlignment="1">
      <alignment horizontal="left" vertical="center"/>
    </xf>
    <xf numFmtId="164" fontId="1" fillId="0" borderId="0" xfId="3" applyFont="1" applyBorder="1"/>
    <xf numFmtId="0" fontId="13" fillId="5" borderId="1" xfId="0" applyFont="1" applyFill="1" applyBorder="1" applyAlignment="1">
      <alignment horizontal="center"/>
    </xf>
    <xf numFmtId="0" fontId="13" fillId="5" borderId="1" xfId="0" applyFont="1" applyFill="1" applyBorder="1" applyAlignment="1">
      <alignment horizontal="right" vertical="justify"/>
    </xf>
    <xf numFmtId="0" fontId="18" fillId="5" borderId="1" xfId="0" applyFont="1" applyFill="1" applyBorder="1" applyAlignment="1">
      <alignment horizontal="center"/>
    </xf>
    <xf numFmtId="164" fontId="18" fillId="5" borderId="1" xfId="3" applyFont="1" applyFill="1" applyBorder="1" applyAlignment="1">
      <alignment horizontal="center"/>
    </xf>
    <xf numFmtId="164" fontId="13" fillId="5" borderId="1" xfId="3" applyFont="1" applyFill="1" applyBorder="1" applyAlignment="1">
      <alignment horizontal="center"/>
    </xf>
    <xf numFmtId="164" fontId="13" fillId="5" borderId="1" xfId="3" applyFont="1" applyFill="1" applyBorder="1"/>
    <xf numFmtId="164" fontId="18" fillId="5" borderId="1" xfId="3" applyFont="1" applyFill="1" applyBorder="1"/>
    <xf numFmtId="0" fontId="18" fillId="5" borderId="1" xfId="0" applyFont="1" applyFill="1" applyBorder="1" applyAlignment="1">
      <alignment horizontal="justify" vertical="justify"/>
    </xf>
    <xf numFmtId="0" fontId="5" fillId="5" borderId="1" xfId="0" applyFont="1" applyFill="1" applyBorder="1" applyAlignment="1">
      <alignment horizontal="center"/>
    </xf>
    <xf numFmtId="164" fontId="12" fillId="5" borderId="1" xfId="3" applyFont="1" applyFill="1" applyBorder="1"/>
    <xf numFmtId="164" fontId="12" fillId="5" borderId="1" xfId="3" applyFont="1" applyFill="1" applyBorder="1" applyAlignment="1">
      <alignment horizontal="center"/>
    </xf>
    <xf numFmtId="0" fontId="12" fillId="5" borderId="1" xfId="0" applyFont="1" applyFill="1" applyBorder="1" applyAlignment="1">
      <alignment horizontal="center" vertical="top"/>
    </xf>
    <xf numFmtId="0" fontId="12" fillId="5" borderId="1" xfId="0" applyFont="1" applyFill="1" applyBorder="1" applyAlignment="1">
      <alignment horizontal="justify" vertical="justify"/>
    </xf>
    <xf numFmtId="0" fontId="12" fillId="5" borderId="1" xfId="0" applyFont="1" applyFill="1" applyBorder="1" applyAlignment="1">
      <alignment horizontal="center"/>
    </xf>
    <xf numFmtId="0" fontId="7" fillId="5" borderId="1" xfId="0" applyFont="1" applyFill="1" applyBorder="1" applyAlignment="1">
      <alignment horizontal="justify" vertical="justify"/>
    </xf>
    <xf numFmtId="0" fontId="12" fillId="5" borderId="0" xfId="0" applyFont="1" applyFill="1" applyAlignment="1">
      <alignment vertical="center"/>
    </xf>
    <xf numFmtId="0" fontId="12" fillId="5" borderId="1" xfId="0" applyFont="1" applyFill="1" applyBorder="1"/>
    <xf numFmtId="4" fontId="12" fillId="5" borderId="1" xfId="0" applyNumberFormat="1" applyFont="1" applyFill="1" applyBorder="1"/>
    <xf numFmtId="0" fontId="12" fillId="5" borderId="1" xfId="0" applyFont="1" applyFill="1" applyBorder="1" applyAlignment="1">
      <alignment vertical="center"/>
    </xf>
    <xf numFmtId="164" fontId="12" fillId="0" borderId="0" xfId="3" applyFont="1" applyBorder="1" applyAlignment="1">
      <alignment horizontal="center" vertical="justify"/>
    </xf>
    <xf numFmtId="0" fontId="7" fillId="5" borderId="6" xfId="0" applyFont="1" applyFill="1" applyBorder="1" applyAlignment="1">
      <alignment horizontal="center"/>
    </xf>
    <xf numFmtId="0" fontId="18" fillId="5" borderId="7" xfId="0" applyFont="1" applyFill="1" applyBorder="1" applyAlignment="1">
      <alignment horizontal="center"/>
    </xf>
    <xf numFmtId="0" fontId="18" fillId="5" borderId="8" xfId="0" applyFont="1" applyFill="1" applyBorder="1" applyAlignment="1">
      <alignment horizontal="center"/>
    </xf>
    <xf numFmtId="0" fontId="1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4" fontId="12" fillId="0" borderId="1" xfId="3" applyFont="1" applyBorder="1" applyAlignment="1">
      <alignment horizontal="center" vertical="center"/>
    </xf>
    <xf numFmtId="0" fontId="27" fillId="0" borderId="0" xfId="0" applyFont="1" applyBorder="1" applyAlignment="1">
      <alignment horizontal="left" vertical="center"/>
    </xf>
    <xf numFmtId="0" fontId="3" fillId="2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6" fillId="0" borderId="14" xfId="0" applyFont="1" applyFill="1" applyBorder="1" applyAlignment="1">
      <alignment horizontal="center"/>
    </xf>
    <xf numFmtId="0" fontId="6" fillId="0" borderId="15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</cellXfs>
  <cellStyles count="4">
    <cellStyle name="Moeda_Orça.timbó" xfId="1"/>
    <cellStyle name="Normal" xfId="0" builtinId="0"/>
    <cellStyle name="Porcentagem" xfId="2" builtinId="5"/>
    <cellStyle name="Vírgula" xfId="3" builtinId="3"/>
  </cellStyles>
  <dxfs count="2"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125</xdr:row>
          <xdr:rowOff>47625</xdr:rowOff>
        </xdr:from>
        <xdr:to>
          <xdr:col>1</xdr:col>
          <xdr:colOff>2266950</xdr:colOff>
          <xdr:row>128</xdr:row>
          <xdr:rowOff>19050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1">
    <pageSetUpPr fitToPage="1"/>
  </sheetPr>
  <dimension ref="A1:M374"/>
  <sheetViews>
    <sheetView showGridLines="0" tabSelected="1" zoomScale="115" zoomScaleNormal="115" workbookViewId="0">
      <selection activeCell="B117" sqref="B117"/>
    </sheetView>
  </sheetViews>
  <sheetFormatPr defaultColWidth="11.42578125" defaultRowHeight="12.75" x14ac:dyDescent="0.2"/>
  <cols>
    <col min="1" max="1" width="6.140625" style="65" customWidth="1"/>
    <col min="2" max="2" width="73" style="64" customWidth="1"/>
    <col min="3" max="3" width="5.28515625" style="65" bestFit="1" customWidth="1"/>
    <col min="4" max="4" width="9.42578125" style="66" bestFit="1" customWidth="1"/>
    <col min="5" max="5" width="10.85546875" style="156" customWidth="1"/>
    <col min="6" max="6" width="12" style="66" bestFit="1" customWidth="1"/>
    <col min="7" max="7" width="17.7109375" style="66" bestFit="1" customWidth="1"/>
    <col min="8" max="8" width="15.85546875" style="201" customWidth="1"/>
    <col min="9" max="9" width="13.7109375" style="64" bestFit="1" customWidth="1"/>
    <col min="10" max="11" width="11.42578125" style="64" customWidth="1"/>
    <col min="12" max="12" width="10.140625" style="66" customWidth="1"/>
    <col min="13" max="16384" width="11.42578125" style="64"/>
  </cols>
  <sheetData>
    <row r="1" spans="1:13" ht="15.75" x14ac:dyDescent="0.25">
      <c r="A1" s="63" t="s">
        <v>20</v>
      </c>
      <c r="I1" s="91">
        <v>1.25</v>
      </c>
      <c r="J1" s="64">
        <v>0.94430000000000003</v>
      </c>
    </row>
    <row r="2" spans="1:13" x14ac:dyDescent="0.2">
      <c r="A2" s="67" t="s">
        <v>49</v>
      </c>
    </row>
    <row r="3" spans="1:13" x14ac:dyDescent="0.2">
      <c r="A3" s="68"/>
      <c r="B3" s="69"/>
      <c r="C3" s="68"/>
      <c r="D3" s="70"/>
      <c r="E3" s="157"/>
      <c r="F3" s="70"/>
      <c r="G3" s="70"/>
      <c r="K3" s="69"/>
      <c r="L3" s="70"/>
      <c r="M3" s="69"/>
    </row>
    <row r="4" spans="1:13" x14ac:dyDescent="0.2">
      <c r="A4" s="279" t="s">
        <v>69</v>
      </c>
      <c r="B4" s="280"/>
      <c r="C4" s="280"/>
      <c r="D4" s="280"/>
      <c r="E4" s="280"/>
      <c r="F4" s="280"/>
      <c r="G4" s="281"/>
      <c r="I4" s="69"/>
      <c r="J4" s="70"/>
      <c r="K4" s="69"/>
      <c r="L4" s="69"/>
      <c r="M4" s="69"/>
    </row>
    <row r="5" spans="1:13" x14ac:dyDescent="0.2">
      <c r="A5" s="71" t="s">
        <v>13</v>
      </c>
      <c r="B5" s="170" t="s">
        <v>190</v>
      </c>
      <c r="C5" s="72"/>
      <c r="D5" s="73"/>
      <c r="E5" s="158"/>
      <c r="F5" s="73"/>
      <c r="G5" s="74"/>
      <c r="I5" s="133"/>
      <c r="J5" s="70"/>
      <c r="K5" s="69"/>
      <c r="L5" s="75"/>
      <c r="M5" s="69"/>
    </row>
    <row r="6" spans="1:13" x14ac:dyDescent="0.2">
      <c r="A6" s="76" t="s">
        <v>14</v>
      </c>
      <c r="B6" s="77" t="s">
        <v>191</v>
      </c>
      <c r="D6" s="78"/>
      <c r="E6" s="159"/>
      <c r="F6" s="78"/>
      <c r="G6" s="79"/>
      <c r="I6" s="69"/>
      <c r="J6" s="69"/>
      <c r="K6" s="69"/>
      <c r="L6" s="78"/>
      <c r="M6" s="69"/>
    </row>
    <row r="7" spans="1:13" x14ac:dyDescent="0.2">
      <c r="A7" s="171" t="s">
        <v>192</v>
      </c>
      <c r="B7" s="99"/>
      <c r="C7" s="100"/>
      <c r="D7" s="78"/>
      <c r="E7" s="159"/>
      <c r="F7" s="78"/>
      <c r="G7" s="79"/>
      <c r="I7" s="69"/>
      <c r="J7" s="69"/>
      <c r="K7" s="69"/>
      <c r="L7" s="78"/>
    </row>
    <row r="8" spans="1:13" ht="12.75" customHeight="1" x14ac:dyDescent="0.2">
      <c r="A8" s="282" t="s">
        <v>0</v>
      </c>
      <c r="B8" s="282" t="s">
        <v>10</v>
      </c>
      <c r="C8" s="282" t="s">
        <v>11</v>
      </c>
      <c r="D8" s="284" t="s">
        <v>12</v>
      </c>
      <c r="E8" s="160" t="s">
        <v>55</v>
      </c>
      <c r="F8" s="90" t="s">
        <v>54</v>
      </c>
      <c r="G8" s="90" t="s">
        <v>56</v>
      </c>
      <c r="I8" s="69"/>
      <c r="J8" s="69"/>
      <c r="K8" s="69"/>
      <c r="L8" s="278"/>
    </row>
    <row r="9" spans="1:13" x14ac:dyDescent="0.2">
      <c r="A9" s="282"/>
      <c r="B9" s="283"/>
      <c r="C9" s="282"/>
      <c r="D9" s="284"/>
      <c r="E9" s="161" t="s">
        <v>26</v>
      </c>
      <c r="F9" s="131" t="s">
        <v>26</v>
      </c>
      <c r="G9" s="131" t="s">
        <v>26</v>
      </c>
      <c r="I9" s="69"/>
      <c r="J9" s="69"/>
      <c r="K9" s="69"/>
      <c r="L9" s="278"/>
    </row>
    <row r="10" spans="1:13" s="80" customFormat="1" ht="15" x14ac:dyDescent="0.2">
      <c r="A10" s="109">
        <v>1</v>
      </c>
      <c r="B10" s="110" t="s">
        <v>19</v>
      </c>
      <c r="C10" s="111"/>
      <c r="D10" s="112"/>
      <c r="E10" s="162"/>
      <c r="F10" s="130"/>
      <c r="G10" s="130"/>
      <c r="H10" s="202"/>
      <c r="I10" s="134"/>
      <c r="J10" s="81"/>
      <c r="K10" s="81"/>
      <c r="L10" s="82"/>
    </row>
    <row r="11" spans="1:13" x14ac:dyDescent="0.2">
      <c r="A11" s="114" t="s">
        <v>38</v>
      </c>
      <c r="B11" s="215" t="s">
        <v>51</v>
      </c>
      <c r="C11" s="114" t="s">
        <v>34</v>
      </c>
      <c r="D11" s="116">
        <v>1</v>
      </c>
      <c r="E11" s="163">
        <v>250</v>
      </c>
      <c r="F11" s="108">
        <f>ROUND(E11*$I$1,2)</f>
        <v>312.5</v>
      </c>
      <c r="G11" s="113">
        <f>ROUND(F11*D11,2)</f>
        <v>312.5</v>
      </c>
      <c r="I11" s="69"/>
      <c r="J11" s="83"/>
      <c r="K11" s="69"/>
      <c r="L11" s="70"/>
    </row>
    <row r="12" spans="1:13" hidden="1" x14ac:dyDescent="0.2">
      <c r="A12" s="114" t="s">
        <v>62</v>
      </c>
      <c r="B12" s="215" t="s">
        <v>33</v>
      </c>
      <c r="C12" s="114" t="s">
        <v>2</v>
      </c>
      <c r="D12" s="108"/>
      <c r="E12" s="163">
        <v>428.41</v>
      </c>
      <c r="F12" s="108">
        <f t="shared" ref="F12:F15" si="0">ROUND(E12*$I$1,2)</f>
        <v>535.51</v>
      </c>
      <c r="G12" s="113">
        <f t="shared" ref="G12:G15" si="1">ROUND(F12*D12,2)</f>
        <v>0</v>
      </c>
      <c r="H12" s="201">
        <v>93584</v>
      </c>
      <c r="I12" s="70"/>
      <c r="J12" s="83"/>
      <c r="K12" s="69"/>
      <c r="L12" s="70"/>
    </row>
    <row r="13" spans="1:13" x14ac:dyDescent="0.2">
      <c r="A13" s="114" t="s">
        <v>62</v>
      </c>
      <c r="B13" s="215" t="s">
        <v>15</v>
      </c>
      <c r="C13" s="114" t="s">
        <v>2</v>
      </c>
      <c r="D13" s="116">
        <v>3</v>
      </c>
      <c r="E13" s="163">
        <v>368.13</v>
      </c>
      <c r="F13" s="108">
        <f t="shared" si="0"/>
        <v>460.16</v>
      </c>
      <c r="G13" s="113">
        <f t="shared" si="1"/>
        <v>1380.48</v>
      </c>
      <c r="H13" s="203" t="s">
        <v>71</v>
      </c>
      <c r="I13" s="70"/>
      <c r="J13" s="83"/>
      <c r="K13" s="69"/>
      <c r="L13" s="70"/>
    </row>
    <row r="14" spans="1:13" s="85" customFormat="1" x14ac:dyDescent="0.2">
      <c r="A14" s="114" t="s">
        <v>1</v>
      </c>
      <c r="B14" s="215" t="s">
        <v>40</v>
      </c>
      <c r="C14" s="114" t="s">
        <v>2</v>
      </c>
      <c r="D14" s="116">
        <v>191.75</v>
      </c>
      <c r="E14" s="163">
        <v>0.33</v>
      </c>
      <c r="F14" s="108">
        <f t="shared" si="0"/>
        <v>0.41</v>
      </c>
      <c r="G14" s="113">
        <f t="shared" si="1"/>
        <v>78.62</v>
      </c>
      <c r="H14" s="208">
        <v>78472</v>
      </c>
      <c r="I14" s="135"/>
      <c r="J14" s="83"/>
      <c r="K14" s="86"/>
      <c r="L14" s="84"/>
    </row>
    <row r="15" spans="1:13" s="85" customFormat="1" hidden="1" x14ac:dyDescent="0.2">
      <c r="A15" s="114" t="s">
        <v>67</v>
      </c>
      <c r="B15" s="215" t="s">
        <v>68</v>
      </c>
      <c r="C15" s="114" t="s">
        <v>2</v>
      </c>
      <c r="D15" s="116"/>
      <c r="E15" s="163">
        <v>49.49</v>
      </c>
      <c r="F15" s="108">
        <f t="shared" si="0"/>
        <v>61.86</v>
      </c>
      <c r="G15" s="113">
        <f t="shared" si="1"/>
        <v>0</v>
      </c>
      <c r="H15" s="208" t="s">
        <v>72</v>
      </c>
      <c r="I15" s="135"/>
      <c r="J15" s="83"/>
      <c r="K15" s="86"/>
      <c r="L15" s="84"/>
    </row>
    <row r="16" spans="1:13" s="139" customFormat="1" x14ac:dyDescent="0.2">
      <c r="A16" s="259"/>
      <c r="B16" s="260" t="s">
        <v>41</v>
      </c>
      <c r="C16" s="261"/>
      <c r="D16" s="262"/>
      <c r="E16" s="263"/>
      <c r="F16" s="263"/>
      <c r="G16" s="264">
        <f>SUM(G11:G15)</f>
        <v>1771.6</v>
      </c>
      <c r="H16" s="205"/>
      <c r="I16" s="140"/>
      <c r="J16" s="141"/>
      <c r="K16" s="142"/>
      <c r="L16" s="143"/>
    </row>
    <row r="17" spans="1:12" s="85" customFormat="1" hidden="1" x14ac:dyDescent="0.2">
      <c r="A17" s="109">
        <v>2</v>
      </c>
      <c r="B17" s="200" t="s">
        <v>70</v>
      </c>
      <c r="C17" s="114"/>
      <c r="D17" s="108"/>
      <c r="E17" s="163"/>
      <c r="F17" s="108"/>
      <c r="G17" s="113"/>
      <c r="H17" s="204"/>
      <c r="I17" s="135"/>
      <c r="J17" s="83"/>
      <c r="K17" s="86"/>
      <c r="L17" s="84"/>
    </row>
    <row r="18" spans="1:12" s="149" customFormat="1" hidden="1" x14ac:dyDescent="0.2">
      <c r="A18" s="147" t="s">
        <v>63</v>
      </c>
      <c r="B18" s="216" t="s">
        <v>73</v>
      </c>
      <c r="C18" s="147" t="s">
        <v>4</v>
      </c>
      <c r="D18" s="148"/>
      <c r="E18" s="164">
        <v>13.81</v>
      </c>
      <c r="F18" s="108">
        <f>ROUND(E18*$I$1,2)</f>
        <v>17.260000000000002</v>
      </c>
      <c r="G18" s="113">
        <f>ROUND(F18*D18,2)</f>
        <v>0</v>
      </c>
      <c r="H18" s="206">
        <v>90082</v>
      </c>
      <c r="I18" s="150"/>
      <c r="J18" s="151"/>
      <c r="K18" s="152"/>
      <c r="L18" s="153"/>
    </row>
    <row r="19" spans="1:12" customFormat="1" hidden="1" x14ac:dyDescent="0.2">
      <c r="A19" s="147" t="s">
        <v>74</v>
      </c>
      <c r="B19" s="216" t="s">
        <v>76</v>
      </c>
      <c r="C19" s="147" t="s">
        <v>4</v>
      </c>
      <c r="D19" s="148"/>
      <c r="E19" s="164">
        <v>6.53</v>
      </c>
      <c r="F19" s="108">
        <f>ROUND(E19*$I$1,2)</f>
        <v>8.16</v>
      </c>
      <c r="G19" s="113">
        <f>ROUND(F19*D19,2)</f>
        <v>0</v>
      </c>
      <c r="H19" s="217" t="s">
        <v>75</v>
      </c>
      <c r="I19" s="212"/>
      <c r="J19" s="213"/>
      <c r="K19" s="213"/>
      <c r="L19" s="211"/>
    </row>
    <row r="20" spans="1:12" s="144" customFormat="1" hidden="1" x14ac:dyDescent="0.2">
      <c r="A20" s="183"/>
      <c r="B20" s="182" t="s">
        <v>41</v>
      </c>
      <c r="C20" s="183"/>
      <c r="D20" s="184"/>
      <c r="E20" s="185"/>
      <c r="F20" s="185"/>
      <c r="G20" s="186">
        <f>SUM(G18:G19)</f>
        <v>0</v>
      </c>
      <c r="H20" s="207"/>
      <c r="I20" s="140"/>
      <c r="J20" s="141"/>
      <c r="K20" s="145"/>
      <c r="L20" s="146"/>
    </row>
    <row r="21" spans="1:12" s="144" customFormat="1" x14ac:dyDescent="0.2">
      <c r="A21" s="137">
        <v>2</v>
      </c>
      <c r="B21" s="245" t="s">
        <v>134</v>
      </c>
      <c r="C21" s="137"/>
      <c r="D21" s="242"/>
      <c r="E21" s="243"/>
      <c r="F21" s="243"/>
      <c r="G21" s="244"/>
      <c r="H21" s="207"/>
      <c r="I21" s="140"/>
      <c r="J21" s="141"/>
      <c r="K21" s="145"/>
      <c r="L21" s="146"/>
    </row>
    <row r="22" spans="1:12" x14ac:dyDescent="0.2">
      <c r="A22" s="236" t="s">
        <v>63</v>
      </c>
      <c r="B22" s="246" t="s">
        <v>58</v>
      </c>
      <c r="C22" s="111"/>
      <c r="D22" s="119"/>
      <c r="E22" s="163"/>
      <c r="F22" s="108"/>
      <c r="G22" s="113"/>
      <c r="I22" s="135"/>
      <c r="J22" s="83"/>
      <c r="K22" s="69"/>
      <c r="L22" s="70"/>
    </row>
    <row r="23" spans="1:12" x14ac:dyDescent="0.2">
      <c r="A23" s="114" t="s">
        <v>135</v>
      </c>
      <c r="B23" s="215" t="s">
        <v>129</v>
      </c>
      <c r="C23" s="114" t="s">
        <v>4</v>
      </c>
      <c r="D23" s="108">
        <f>2.2*1.2*0.8*7</f>
        <v>14.784000000000001</v>
      </c>
      <c r="E23" s="163">
        <v>12.15</v>
      </c>
      <c r="F23" s="108">
        <f>ROUND(E23*$I$1,2)</f>
        <v>15.19</v>
      </c>
      <c r="G23" s="113">
        <f>ROUND(F23*D23,2)</f>
        <v>224.57</v>
      </c>
      <c r="H23" s="206">
        <v>90084</v>
      </c>
      <c r="I23" s="135"/>
      <c r="J23" s="83"/>
      <c r="K23" s="69"/>
      <c r="L23" s="87"/>
    </row>
    <row r="24" spans="1:12" x14ac:dyDescent="0.2">
      <c r="A24" s="114" t="s">
        <v>136</v>
      </c>
      <c r="B24" s="215" t="s">
        <v>130</v>
      </c>
      <c r="C24" s="114" t="s">
        <v>4</v>
      </c>
      <c r="D24" s="108">
        <f>0.2*0.2*0.3*7</f>
        <v>8.4000000000000019E-2</v>
      </c>
      <c r="E24" s="163">
        <v>47.22</v>
      </c>
      <c r="F24" s="108">
        <f>ROUND(E24*$I$1,2)</f>
        <v>59.03</v>
      </c>
      <c r="G24" s="113">
        <f>ROUND(F24*D24,2)</f>
        <v>4.96</v>
      </c>
      <c r="H24" s="206" t="s">
        <v>131</v>
      </c>
      <c r="I24" s="135"/>
      <c r="J24" s="83"/>
      <c r="K24" s="69"/>
      <c r="L24" s="87"/>
    </row>
    <row r="25" spans="1:12" customFormat="1" x14ac:dyDescent="0.2">
      <c r="A25" s="114" t="s">
        <v>137</v>
      </c>
      <c r="B25" s="216" t="s">
        <v>76</v>
      </c>
      <c r="C25" s="147" t="s">
        <v>4</v>
      </c>
      <c r="D25" s="148">
        <v>14.78</v>
      </c>
      <c r="E25" s="164">
        <v>6.53</v>
      </c>
      <c r="F25" s="108">
        <f t="shared" ref="F25:F58" si="2">ROUND(E25*$I$1,2)</f>
        <v>8.16</v>
      </c>
      <c r="G25" s="113">
        <f t="shared" ref="G25:G58" si="3">ROUND(F25*D25,2)</f>
        <v>120.6</v>
      </c>
      <c r="H25" s="217" t="s">
        <v>75</v>
      </c>
      <c r="I25" s="212"/>
      <c r="J25" s="213"/>
      <c r="K25" s="213"/>
      <c r="L25" s="211"/>
    </row>
    <row r="26" spans="1:12" customFormat="1" x14ac:dyDescent="0.2">
      <c r="A26" s="261"/>
      <c r="B26" s="260" t="s">
        <v>41</v>
      </c>
      <c r="C26" s="261"/>
      <c r="D26" s="262"/>
      <c r="E26" s="263"/>
      <c r="F26" s="263"/>
      <c r="G26" s="264">
        <f>SUM(G18:G25)</f>
        <v>350.13</v>
      </c>
      <c r="H26" s="241"/>
      <c r="I26" s="212"/>
      <c r="J26" s="213"/>
      <c r="K26" s="213"/>
      <c r="L26" s="211"/>
    </row>
    <row r="27" spans="1:12" x14ac:dyDescent="0.2">
      <c r="A27" s="236" t="s">
        <v>74</v>
      </c>
      <c r="B27" s="110" t="s">
        <v>3</v>
      </c>
      <c r="C27" s="111"/>
      <c r="D27" s="112"/>
      <c r="E27" s="163"/>
      <c r="F27" s="108"/>
      <c r="G27" s="113"/>
      <c r="I27" s="135"/>
      <c r="J27" s="83"/>
      <c r="K27" s="69"/>
      <c r="L27" s="87"/>
    </row>
    <row r="28" spans="1:12" s="85" customFormat="1" hidden="1" x14ac:dyDescent="0.2">
      <c r="A28" s="114" t="s">
        <v>65</v>
      </c>
      <c r="B28" s="115" t="s">
        <v>60</v>
      </c>
      <c r="C28" s="114" t="s">
        <v>4</v>
      </c>
      <c r="D28" s="120"/>
      <c r="E28" s="163">
        <v>136.57</v>
      </c>
      <c r="F28" s="108">
        <f>ROUND(E28*$I$1,2)</f>
        <v>170.71</v>
      </c>
      <c r="G28" s="113">
        <f>ROUND(F28*D28,2)</f>
        <v>0</v>
      </c>
      <c r="H28" s="204">
        <v>94116</v>
      </c>
      <c r="I28" s="135"/>
      <c r="J28" s="83"/>
      <c r="K28" s="86"/>
      <c r="L28" s="84"/>
    </row>
    <row r="29" spans="1:12" s="85" customFormat="1" x14ac:dyDescent="0.2">
      <c r="A29" s="114" t="s">
        <v>143</v>
      </c>
      <c r="B29" s="115" t="s">
        <v>108</v>
      </c>
      <c r="C29" s="114" t="s">
        <v>4</v>
      </c>
      <c r="D29" s="120">
        <v>7</v>
      </c>
      <c r="E29" s="163">
        <v>614.9</v>
      </c>
      <c r="F29" s="108">
        <f>ROUND(E29*$I$1,2)</f>
        <v>768.63</v>
      </c>
      <c r="G29" s="113">
        <f>ROUND(F29*D29,2)</f>
        <v>5380.41</v>
      </c>
      <c r="H29" s="203" t="s">
        <v>80</v>
      </c>
      <c r="I29" s="135"/>
      <c r="J29" s="83"/>
      <c r="K29" s="86"/>
      <c r="L29" s="84"/>
    </row>
    <row r="30" spans="1:12" x14ac:dyDescent="0.2">
      <c r="A30" s="114" t="s">
        <v>144</v>
      </c>
      <c r="B30" s="115" t="s">
        <v>78</v>
      </c>
      <c r="C30" s="114" t="s">
        <v>132</v>
      </c>
      <c r="D30" s="113">
        <v>7</v>
      </c>
      <c r="E30" s="163">
        <v>195.94</v>
      </c>
      <c r="F30" s="108">
        <f>ROUND(E30*$I$1,2)</f>
        <v>244.93</v>
      </c>
      <c r="G30" s="113">
        <f t="shared" ref="G30" si="4">ROUND(F30*D30,2)</f>
        <v>1714.51</v>
      </c>
      <c r="H30" s="203" t="s">
        <v>86</v>
      </c>
      <c r="I30" s="135"/>
      <c r="J30" s="83"/>
      <c r="K30" s="69"/>
      <c r="L30" s="84"/>
    </row>
    <row r="31" spans="1:12" ht="22.5" x14ac:dyDescent="0.2">
      <c r="A31" s="114"/>
      <c r="B31" s="121" t="s">
        <v>125</v>
      </c>
      <c r="C31" s="114"/>
      <c r="D31" s="113"/>
      <c r="E31" s="163"/>
      <c r="F31" s="108"/>
      <c r="G31" s="113"/>
      <c r="H31" s="203"/>
      <c r="I31" s="135"/>
      <c r="J31" s="83"/>
      <c r="K31" s="69"/>
      <c r="L31" s="84"/>
    </row>
    <row r="32" spans="1:12" x14ac:dyDescent="0.2">
      <c r="A32" s="261"/>
      <c r="B32" s="260" t="s">
        <v>41</v>
      </c>
      <c r="C32" s="261"/>
      <c r="D32" s="262"/>
      <c r="E32" s="263"/>
      <c r="F32" s="263"/>
      <c r="G32" s="264">
        <f>SUM(G28:G30)</f>
        <v>7094.92</v>
      </c>
      <c r="H32" s="203"/>
      <c r="I32" s="135"/>
      <c r="J32" s="83"/>
      <c r="K32" s="69"/>
      <c r="L32" s="84"/>
    </row>
    <row r="33" spans="1:12" s="85" customFormat="1" x14ac:dyDescent="0.2">
      <c r="A33" s="236" t="s">
        <v>147</v>
      </c>
      <c r="B33" s="110" t="s">
        <v>5</v>
      </c>
      <c r="C33" s="111"/>
      <c r="D33" s="112"/>
      <c r="E33" s="163"/>
      <c r="F33" s="108"/>
      <c r="G33" s="113"/>
      <c r="H33" s="204"/>
      <c r="I33" s="135"/>
      <c r="J33" s="83"/>
      <c r="K33" s="86"/>
      <c r="L33" s="84"/>
    </row>
    <row r="34" spans="1:12" s="85" customFormat="1" x14ac:dyDescent="0.2">
      <c r="A34" s="114" t="s">
        <v>148</v>
      </c>
      <c r="B34" s="234" t="s">
        <v>124</v>
      </c>
      <c r="C34" s="114" t="s">
        <v>118</v>
      </c>
      <c r="D34" s="113">
        <f>2.5*18.5*7</f>
        <v>323.75</v>
      </c>
      <c r="E34" s="163">
        <v>6.85</v>
      </c>
      <c r="F34" s="108">
        <f>ROUND(E34*$I$1,2)</f>
        <v>8.56</v>
      </c>
      <c r="G34" s="113">
        <f>ROUND(F34*D34,2)</f>
        <v>2771.3</v>
      </c>
      <c r="H34" s="203" t="s">
        <v>123</v>
      </c>
      <c r="I34" s="135"/>
      <c r="J34" s="83"/>
      <c r="K34" s="86"/>
      <c r="L34" s="84"/>
    </row>
    <row r="35" spans="1:12" s="85" customFormat="1" x14ac:dyDescent="0.2">
      <c r="A35" s="261"/>
      <c r="B35" s="260" t="s">
        <v>41</v>
      </c>
      <c r="C35" s="261"/>
      <c r="D35" s="265"/>
      <c r="E35" s="263"/>
      <c r="F35" s="263"/>
      <c r="G35" s="264">
        <f>SUM(G34)</f>
        <v>2771.3</v>
      </c>
      <c r="H35" s="203"/>
      <c r="I35" s="135"/>
      <c r="J35" s="83"/>
      <c r="K35" s="86"/>
      <c r="L35" s="84"/>
    </row>
    <row r="36" spans="1:12" s="85" customFormat="1" x14ac:dyDescent="0.2">
      <c r="A36" s="247" t="s">
        <v>149</v>
      </c>
      <c r="B36" s="132" t="s">
        <v>6</v>
      </c>
      <c r="C36" s="117"/>
      <c r="D36" s="120"/>
      <c r="E36" s="108"/>
      <c r="F36" s="108"/>
      <c r="G36" s="120"/>
      <c r="H36" s="204"/>
      <c r="I36" s="173"/>
      <c r="J36" s="88"/>
      <c r="K36" s="86"/>
      <c r="L36" s="174"/>
    </row>
    <row r="37" spans="1:12" s="85" customFormat="1" x14ac:dyDescent="0.2">
      <c r="A37" s="114" t="s">
        <v>150</v>
      </c>
      <c r="B37" s="115" t="s">
        <v>122</v>
      </c>
      <c r="C37" s="114" t="s">
        <v>2</v>
      </c>
      <c r="D37" s="120">
        <v>154.62</v>
      </c>
      <c r="E37" s="108">
        <v>38.61</v>
      </c>
      <c r="F37" s="108">
        <f>ROUND(E37*$I$1,2)</f>
        <v>48.26</v>
      </c>
      <c r="G37" s="113">
        <f>ROUND(F37*D37,2)</f>
        <v>7461.96</v>
      </c>
      <c r="H37" s="204">
        <v>94213</v>
      </c>
      <c r="I37" s="173"/>
      <c r="J37" s="88"/>
      <c r="K37" s="86"/>
      <c r="L37" s="174"/>
    </row>
    <row r="38" spans="1:12" s="85" customFormat="1" hidden="1" x14ac:dyDescent="0.2">
      <c r="C38" s="114" t="s">
        <v>121</v>
      </c>
      <c r="D38" s="120"/>
      <c r="E38" s="108">
        <v>25.67</v>
      </c>
      <c r="F38" s="108">
        <f>ROUND(E38*$I$1,2)</f>
        <v>32.090000000000003</v>
      </c>
      <c r="G38" s="113">
        <f>ROUND(F38*D38,2)</f>
        <v>0</v>
      </c>
      <c r="I38" s="173"/>
      <c r="J38" s="88"/>
      <c r="K38" s="86"/>
      <c r="L38" s="174"/>
    </row>
    <row r="39" spans="1:12" s="85" customFormat="1" x14ac:dyDescent="0.2">
      <c r="A39" s="114" t="s">
        <v>151</v>
      </c>
      <c r="B39" s="115" t="s">
        <v>133</v>
      </c>
      <c r="C39" s="114" t="s">
        <v>121</v>
      </c>
      <c r="D39" s="120">
        <f>(4.75+4.74+11.54)*7+(11.22*6)</f>
        <v>214.53000000000003</v>
      </c>
      <c r="E39" s="108">
        <v>39.54</v>
      </c>
      <c r="F39" s="108">
        <f>ROUND(E39*$I$1,2)</f>
        <v>49.43</v>
      </c>
      <c r="G39" s="113">
        <f>ROUND(F39*D39,2)</f>
        <v>10604.22</v>
      </c>
      <c r="H39" s="204">
        <v>10965</v>
      </c>
      <c r="I39" s="173"/>
      <c r="J39" s="88"/>
      <c r="K39" s="86"/>
      <c r="L39" s="174"/>
    </row>
    <row r="40" spans="1:12" hidden="1" x14ac:dyDescent="0.2">
      <c r="A40" s="122" t="s">
        <v>35</v>
      </c>
      <c r="B40" s="115" t="s">
        <v>6</v>
      </c>
      <c r="C40" s="114" t="s">
        <v>2</v>
      </c>
      <c r="D40" s="120"/>
      <c r="E40" s="163">
        <v>1500</v>
      </c>
      <c r="F40" s="108">
        <f t="shared" ref="F40:F45" si="5">ROUND(E40*$I$1,2)</f>
        <v>1875</v>
      </c>
      <c r="G40" s="113">
        <f t="shared" ref="G40:G45" si="6">ROUND(F40*D40,2)</f>
        <v>0</v>
      </c>
      <c r="I40" s="136"/>
      <c r="J40" s="83"/>
      <c r="K40" s="69"/>
      <c r="L40" s="87"/>
    </row>
    <row r="41" spans="1:12" hidden="1" x14ac:dyDescent="0.2">
      <c r="A41" s="122" t="s">
        <v>46</v>
      </c>
      <c r="B41" s="115"/>
      <c r="C41" s="114" t="s">
        <v>2</v>
      </c>
      <c r="D41" s="120"/>
      <c r="E41" s="163"/>
      <c r="F41" s="108">
        <f t="shared" si="5"/>
        <v>0</v>
      </c>
      <c r="G41" s="113">
        <f t="shared" si="6"/>
        <v>0</v>
      </c>
      <c r="H41" s="203"/>
      <c r="I41" s="135"/>
      <c r="J41" s="83"/>
      <c r="K41" s="69"/>
      <c r="L41" s="87"/>
    </row>
    <row r="42" spans="1:12" hidden="1" x14ac:dyDescent="0.2">
      <c r="A42" s="122" t="s">
        <v>57</v>
      </c>
      <c r="B42" s="115"/>
      <c r="C42" s="114" t="s">
        <v>2</v>
      </c>
      <c r="D42" s="120"/>
      <c r="E42" s="163"/>
      <c r="F42" s="108">
        <f t="shared" si="5"/>
        <v>0</v>
      </c>
      <c r="G42" s="113">
        <f t="shared" si="6"/>
        <v>0</v>
      </c>
      <c r="I42" s="135"/>
      <c r="J42" s="83"/>
      <c r="K42" s="69"/>
      <c r="L42" s="87"/>
    </row>
    <row r="43" spans="1:12" s="85" customFormat="1" hidden="1" x14ac:dyDescent="0.2">
      <c r="A43" s="122" t="s">
        <v>50</v>
      </c>
      <c r="B43" s="115"/>
      <c r="C43" s="114" t="s">
        <v>39</v>
      </c>
      <c r="D43" s="120"/>
      <c r="E43" s="163"/>
      <c r="F43" s="108">
        <f t="shared" si="5"/>
        <v>0</v>
      </c>
      <c r="G43" s="113">
        <f t="shared" si="6"/>
        <v>0</v>
      </c>
      <c r="H43" s="204"/>
      <c r="I43" s="135"/>
      <c r="J43" s="83"/>
      <c r="K43" s="86"/>
      <c r="L43" s="84"/>
    </row>
    <row r="44" spans="1:12" s="85" customFormat="1" ht="12.75" hidden="1" customHeight="1" x14ac:dyDescent="0.2">
      <c r="A44" s="122" t="s">
        <v>66</v>
      </c>
      <c r="B44" s="115"/>
      <c r="C44" s="114" t="s">
        <v>39</v>
      </c>
      <c r="D44" s="120"/>
      <c r="E44" s="163"/>
      <c r="F44" s="108">
        <f t="shared" si="5"/>
        <v>0</v>
      </c>
      <c r="G44" s="113">
        <f t="shared" si="6"/>
        <v>0</v>
      </c>
      <c r="H44" s="204"/>
      <c r="I44" s="135"/>
      <c r="J44" s="83"/>
      <c r="K44" s="86"/>
      <c r="L44" s="84"/>
    </row>
    <row r="45" spans="1:12" s="85" customFormat="1" ht="12.75" customHeight="1" x14ac:dyDescent="0.2">
      <c r="A45" s="122" t="s">
        <v>152</v>
      </c>
      <c r="B45" s="115" t="s">
        <v>142</v>
      </c>
      <c r="C45" s="114" t="s">
        <v>121</v>
      </c>
      <c r="D45" s="120">
        <v>124</v>
      </c>
      <c r="E45" s="163">
        <v>18.54</v>
      </c>
      <c r="F45" s="108">
        <f t="shared" si="5"/>
        <v>23.18</v>
      </c>
      <c r="G45" s="113">
        <f t="shared" si="6"/>
        <v>2874.32</v>
      </c>
      <c r="H45" s="204">
        <v>13340</v>
      </c>
      <c r="I45" s="135"/>
      <c r="J45" s="83"/>
      <c r="K45" s="86"/>
      <c r="L45" s="84"/>
    </row>
    <row r="46" spans="1:12" s="85" customFormat="1" ht="12.75" customHeight="1" x14ac:dyDescent="0.2">
      <c r="A46" s="261"/>
      <c r="B46" s="260" t="s">
        <v>41</v>
      </c>
      <c r="C46" s="261"/>
      <c r="D46" s="265"/>
      <c r="E46" s="263"/>
      <c r="F46" s="263"/>
      <c r="G46" s="264">
        <f>SUM(G37:G45)</f>
        <v>20940.5</v>
      </c>
      <c r="H46" s="204"/>
      <c r="I46" s="135"/>
      <c r="J46" s="83"/>
      <c r="K46" s="86"/>
      <c r="L46" s="84"/>
    </row>
    <row r="47" spans="1:12" x14ac:dyDescent="0.2">
      <c r="A47" s="248" t="s">
        <v>153</v>
      </c>
      <c r="B47" s="200" t="s">
        <v>126</v>
      </c>
      <c r="C47" s="111"/>
      <c r="D47" s="120"/>
      <c r="E47" s="163"/>
      <c r="F47" s="108"/>
      <c r="G47" s="113"/>
      <c r="I47" s="135"/>
      <c r="J47" s="83"/>
      <c r="K47" s="69"/>
      <c r="L47" s="70"/>
    </row>
    <row r="48" spans="1:12" s="85" customFormat="1" ht="22.5" x14ac:dyDescent="0.2">
      <c r="A48" s="233" t="s">
        <v>154</v>
      </c>
      <c r="B48" s="115" t="s">
        <v>127</v>
      </c>
      <c r="C48" s="114" t="s">
        <v>2</v>
      </c>
      <c r="D48" s="124">
        <f>154.62*2</f>
        <v>309.24</v>
      </c>
      <c r="E48" s="163">
        <v>16.18</v>
      </c>
      <c r="F48" s="108">
        <v>20.23</v>
      </c>
      <c r="G48" s="113">
        <f>ROUND(F48*D48,2)</f>
        <v>6255.93</v>
      </c>
      <c r="H48" s="204" t="s">
        <v>128</v>
      </c>
      <c r="I48" s="135"/>
      <c r="J48" s="83"/>
      <c r="K48" s="86"/>
      <c r="L48" s="84"/>
    </row>
    <row r="49" spans="1:12" s="85" customFormat="1" hidden="1" x14ac:dyDescent="0.2">
      <c r="A49" s="122" t="s">
        <v>18</v>
      </c>
      <c r="B49" s="115"/>
      <c r="C49" s="114" t="s">
        <v>2</v>
      </c>
      <c r="D49" s="120"/>
      <c r="E49" s="163"/>
      <c r="F49" s="108">
        <f t="shared" ref="F49:F51" si="7">ROUND(E49*$I$1,2)</f>
        <v>0</v>
      </c>
      <c r="G49" s="113">
        <f t="shared" ref="G49:G51" si="8">ROUND(F49*D49,2)</f>
        <v>0</v>
      </c>
      <c r="H49" s="204"/>
      <c r="I49" s="135"/>
      <c r="J49" s="83"/>
      <c r="K49" s="86"/>
      <c r="L49" s="84"/>
    </row>
    <row r="50" spans="1:12" s="85" customFormat="1" hidden="1" x14ac:dyDescent="0.2">
      <c r="A50" s="122" t="s">
        <v>47</v>
      </c>
      <c r="B50" s="125"/>
      <c r="C50" s="126" t="s">
        <v>2</v>
      </c>
      <c r="D50" s="108"/>
      <c r="E50" s="163"/>
      <c r="F50" s="108">
        <f t="shared" si="7"/>
        <v>0</v>
      </c>
      <c r="G50" s="113">
        <f t="shared" si="8"/>
        <v>0</v>
      </c>
      <c r="H50" s="204"/>
      <c r="I50" s="135"/>
      <c r="J50" s="83"/>
      <c r="K50" s="86"/>
      <c r="L50" s="84"/>
    </row>
    <row r="51" spans="1:12" s="85" customFormat="1" hidden="1" x14ac:dyDescent="0.2">
      <c r="A51" s="122" t="s">
        <v>61</v>
      </c>
      <c r="B51" s="125"/>
      <c r="C51" s="126" t="s">
        <v>2</v>
      </c>
      <c r="D51" s="108"/>
      <c r="E51" s="163"/>
      <c r="F51" s="108">
        <f t="shared" si="7"/>
        <v>0</v>
      </c>
      <c r="G51" s="113">
        <f t="shared" si="8"/>
        <v>0</v>
      </c>
      <c r="H51" s="204"/>
      <c r="I51" s="135"/>
      <c r="J51" s="83"/>
      <c r="K51" s="86"/>
      <c r="L51" s="84"/>
    </row>
    <row r="52" spans="1:12" s="85" customFormat="1" x14ac:dyDescent="0.2">
      <c r="A52" s="261"/>
      <c r="B52" s="260" t="s">
        <v>41</v>
      </c>
      <c r="C52" s="261"/>
      <c r="D52" s="265"/>
      <c r="E52" s="263"/>
      <c r="F52" s="263"/>
      <c r="G52" s="264">
        <f>SUM(G48:G51)</f>
        <v>6255.93</v>
      </c>
      <c r="H52" s="204"/>
      <c r="I52" s="135"/>
      <c r="J52" s="83"/>
      <c r="K52" s="86"/>
      <c r="L52" s="84"/>
    </row>
    <row r="53" spans="1:12" s="85" customFormat="1" x14ac:dyDescent="0.2">
      <c r="A53" s="261"/>
      <c r="B53" s="260" t="s">
        <v>155</v>
      </c>
      <c r="C53" s="261"/>
      <c r="D53" s="265"/>
      <c r="E53" s="263"/>
      <c r="F53" s="263"/>
      <c r="G53" s="264">
        <f>SUM(G46+G52+G35+G32+G26)</f>
        <v>37412.78</v>
      </c>
      <c r="H53" s="204"/>
      <c r="I53" s="135"/>
      <c r="J53" s="83"/>
      <c r="K53" s="86"/>
      <c r="L53" s="84"/>
    </row>
    <row r="54" spans="1:12" customFormat="1" x14ac:dyDescent="0.2">
      <c r="A54" s="137">
        <v>3</v>
      </c>
      <c r="B54" s="245" t="s">
        <v>138</v>
      </c>
      <c r="C54" s="137"/>
      <c r="D54" s="242"/>
      <c r="E54" s="243"/>
      <c r="F54" s="243"/>
      <c r="G54" s="244"/>
      <c r="H54" s="241"/>
      <c r="I54" s="212"/>
      <c r="J54" s="213"/>
      <c r="K54" s="213"/>
      <c r="L54" s="211"/>
    </row>
    <row r="55" spans="1:12" x14ac:dyDescent="0.2">
      <c r="A55" s="236" t="s">
        <v>45</v>
      </c>
      <c r="B55" s="246" t="s">
        <v>139</v>
      </c>
      <c r="C55" s="114"/>
      <c r="D55" s="108"/>
      <c r="E55" s="163"/>
      <c r="F55" s="108"/>
      <c r="G55" s="113"/>
      <c r="H55" s="203"/>
      <c r="I55" s="135"/>
      <c r="J55" s="83"/>
      <c r="K55" s="69"/>
      <c r="L55" s="87"/>
    </row>
    <row r="56" spans="1:12" x14ac:dyDescent="0.2">
      <c r="A56" s="114" t="s">
        <v>140</v>
      </c>
      <c r="B56" s="215" t="s">
        <v>129</v>
      </c>
      <c r="C56" s="147" t="s">
        <v>4</v>
      </c>
      <c r="D56" s="108">
        <f>2.2*1.2*0.8*2</f>
        <v>4.2240000000000002</v>
      </c>
      <c r="E56" s="163">
        <v>12.15</v>
      </c>
      <c r="F56" s="108">
        <f>ROUND(E56*$I$1,2)</f>
        <v>15.19</v>
      </c>
      <c r="G56" s="113">
        <f>ROUND(F56*D56,2)</f>
        <v>64.16</v>
      </c>
      <c r="H56" s="206">
        <v>90084</v>
      </c>
      <c r="I56" s="135"/>
      <c r="J56" s="83"/>
      <c r="K56" s="69"/>
      <c r="L56" s="87"/>
    </row>
    <row r="57" spans="1:12" x14ac:dyDescent="0.2">
      <c r="A57" s="114" t="s">
        <v>141</v>
      </c>
      <c r="B57" s="215" t="s">
        <v>130</v>
      </c>
      <c r="C57" s="147" t="s">
        <v>4</v>
      </c>
      <c r="D57" s="108">
        <f>0.2*0.2*0.3*2</f>
        <v>2.4000000000000004E-2</v>
      </c>
      <c r="E57" s="163">
        <v>47.22</v>
      </c>
      <c r="F57" s="108">
        <f>ROUND(E57*$I$1,2)</f>
        <v>59.03</v>
      </c>
      <c r="G57" s="113">
        <f>ROUND(F57*D57,2)</f>
        <v>1.42</v>
      </c>
      <c r="H57" s="206" t="s">
        <v>131</v>
      </c>
      <c r="I57" s="135"/>
      <c r="J57" s="83"/>
      <c r="K57" s="69"/>
      <c r="L57" s="87"/>
    </row>
    <row r="58" spans="1:12" customFormat="1" x14ac:dyDescent="0.2">
      <c r="A58" s="114" t="s">
        <v>156</v>
      </c>
      <c r="B58" s="216" t="s">
        <v>76</v>
      </c>
      <c r="C58" s="147" t="s">
        <v>4</v>
      </c>
      <c r="D58" s="148">
        <v>4.22</v>
      </c>
      <c r="E58" s="164">
        <v>6.53</v>
      </c>
      <c r="F58" s="108">
        <f t="shared" si="2"/>
        <v>8.16</v>
      </c>
      <c r="G58" s="113">
        <f t="shared" si="3"/>
        <v>34.44</v>
      </c>
      <c r="H58" s="217" t="s">
        <v>75</v>
      </c>
      <c r="I58" s="212"/>
      <c r="J58" s="213"/>
      <c r="K58" s="213"/>
      <c r="L58" s="211"/>
    </row>
    <row r="59" spans="1:12" s="144" customFormat="1" x14ac:dyDescent="0.2">
      <c r="A59" s="261"/>
      <c r="B59" s="260" t="s">
        <v>41</v>
      </c>
      <c r="C59" s="261"/>
      <c r="D59" s="262"/>
      <c r="E59" s="263"/>
      <c r="F59" s="263"/>
      <c r="G59" s="264">
        <f>SUM(G56:G58)</f>
        <v>100.02</v>
      </c>
      <c r="H59" s="207"/>
      <c r="I59" s="140"/>
      <c r="J59" s="141"/>
      <c r="K59" s="145"/>
      <c r="L59" s="146"/>
    </row>
    <row r="60" spans="1:12" x14ac:dyDescent="0.2">
      <c r="A60" s="236" t="s">
        <v>64</v>
      </c>
      <c r="B60" s="110" t="s">
        <v>3</v>
      </c>
      <c r="C60" s="114"/>
      <c r="D60" s="113"/>
      <c r="E60" s="163"/>
      <c r="F60" s="108"/>
      <c r="G60" s="113"/>
      <c r="H60" s="203"/>
      <c r="I60" s="135"/>
      <c r="J60" s="83"/>
      <c r="K60" s="69"/>
      <c r="L60" s="84"/>
    </row>
    <row r="61" spans="1:12" x14ac:dyDescent="0.2">
      <c r="A61" s="114" t="s">
        <v>145</v>
      </c>
      <c r="B61" s="115" t="s">
        <v>108</v>
      </c>
      <c r="C61" s="114" t="s">
        <v>4</v>
      </c>
      <c r="D61" s="113">
        <v>2</v>
      </c>
      <c r="E61" s="163">
        <v>614.9</v>
      </c>
      <c r="F61" s="108">
        <f t="shared" ref="F61:F62" si="9">ROUND(E61*$I$1,2)</f>
        <v>768.63</v>
      </c>
      <c r="G61" s="113">
        <f>ROUND(F61*D61,2)</f>
        <v>1537.26</v>
      </c>
      <c r="H61" s="203" t="s">
        <v>80</v>
      </c>
      <c r="I61" s="135"/>
      <c r="J61" s="83"/>
      <c r="K61" s="69"/>
      <c r="L61" s="84"/>
    </row>
    <row r="62" spans="1:12" x14ac:dyDescent="0.2">
      <c r="A62" s="114" t="s">
        <v>146</v>
      </c>
      <c r="B62" s="115" t="s">
        <v>78</v>
      </c>
      <c r="C62" s="114" t="s">
        <v>132</v>
      </c>
      <c r="D62" s="113">
        <v>2</v>
      </c>
      <c r="E62" s="163">
        <v>195.94</v>
      </c>
      <c r="F62" s="108">
        <f t="shared" si="9"/>
        <v>244.93</v>
      </c>
      <c r="G62" s="113">
        <f t="shared" ref="G62" si="10">ROUND(F62*D62,2)</f>
        <v>489.86</v>
      </c>
      <c r="H62" s="203" t="s">
        <v>86</v>
      </c>
      <c r="I62" s="135"/>
      <c r="J62" s="83"/>
      <c r="K62" s="69"/>
      <c r="L62" s="84"/>
    </row>
    <row r="63" spans="1:12" s="85" customFormat="1" ht="22.5" x14ac:dyDescent="0.2">
      <c r="A63" s="114"/>
      <c r="B63" s="121" t="s">
        <v>125</v>
      </c>
      <c r="C63" s="114"/>
      <c r="D63" s="113"/>
      <c r="E63" s="163"/>
      <c r="F63" s="108"/>
      <c r="G63" s="113"/>
      <c r="H63" s="204"/>
      <c r="I63" s="135"/>
      <c r="J63" s="83"/>
      <c r="K63" s="86"/>
      <c r="L63" s="84"/>
    </row>
    <row r="64" spans="1:12" s="139" customFormat="1" x14ac:dyDescent="0.2">
      <c r="A64" s="261"/>
      <c r="B64" s="260" t="s">
        <v>41</v>
      </c>
      <c r="C64" s="261"/>
      <c r="D64" s="265"/>
      <c r="E64" s="263"/>
      <c r="F64" s="263"/>
      <c r="G64" s="264">
        <f>SUM(G61:G63)</f>
        <v>2027.12</v>
      </c>
      <c r="H64" s="205"/>
      <c r="I64" s="140"/>
      <c r="J64" s="141"/>
      <c r="K64" s="142"/>
      <c r="L64" s="143"/>
    </row>
    <row r="65" spans="1:12" s="85" customFormat="1" x14ac:dyDescent="0.2">
      <c r="A65" s="236" t="s">
        <v>157</v>
      </c>
      <c r="B65" s="110" t="s">
        <v>5</v>
      </c>
      <c r="C65" s="114"/>
      <c r="D65" s="113"/>
      <c r="E65" s="163"/>
      <c r="F65" s="108"/>
      <c r="G65" s="113"/>
      <c r="H65" s="203"/>
      <c r="I65" s="135"/>
      <c r="J65" s="83"/>
      <c r="K65" s="86"/>
      <c r="L65" s="84"/>
    </row>
    <row r="66" spans="1:12" s="85" customFormat="1" x14ac:dyDescent="0.2">
      <c r="A66" s="114" t="s">
        <v>158</v>
      </c>
      <c r="B66" s="234" t="s">
        <v>124</v>
      </c>
      <c r="C66" s="114" t="s">
        <v>118</v>
      </c>
      <c r="D66" s="113">
        <f>3*18.5*2</f>
        <v>111</v>
      </c>
      <c r="E66" s="163">
        <v>6.85</v>
      </c>
      <c r="F66" s="108">
        <f>ROUND(E66*$I$1,2)</f>
        <v>8.56</v>
      </c>
      <c r="G66" s="113">
        <f>ROUND(F66*D66,2)</f>
        <v>950.16</v>
      </c>
      <c r="H66" s="203" t="s">
        <v>123</v>
      </c>
      <c r="I66" s="135"/>
      <c r="J66" s="83"/>
      <c r="K66" s="86"/>
      <c r="L66" s="84"/>
    </row>
    <row r="67" spans="1:12" s="85" customFormat="1" x14ac:dyDescent="0.2">
      <c r="A67" s="261"/>
      <c r="B67" s="260" t="s">
        <v>41</v>
      </c>
      <c r="C67" s="261"/>
      <c r="D67" s="265"/>
      <c r="E67" s="263"/>
      <c r="F67" s="263"/>
      <c r="G67" s="264">
        <f>SUM(G66)</f>
        <v>950.16</v>
      </c>
      <c r="H67" s="204"/>
      <c r="I67" s="135"/>
      <c r="J67" s="83"/>
      <c r="K67" s="86"/>
      <c r="L67" s="84"/>
    </row>
    <row r="68" spans="1:12" s="85" customFormat="1" hidden="1" x14ac:dyDescent="0.2">
      <c r="A68" s="109">
        <v>5</v>
      </c>
      <c r="B68" s="200" t="s">
        <v>126</v>
      </c>
      <c r="C68" s="111"/>
      <c r="D68" s="112"/>
      <c r="E68" s="163"/>
      <c r="F68" s="108"/>
      <c r="G68" s="113"/>
      <c r="H68" s="204"/>
      <c r="I68" s="135"/>
      <c r="J68" s="83"/>
      <c r="K68" s="86"/>
      <c r="L68" s="84"/>
    </row>
    <row r="69" spans="1:12" ht="22.5" hidden="1" x14ac:dyDescent="0.2">
      <c r="A69" s="109"/>
      <c r="B69" s="115" t="s">
        <v>127</v>
      </c>
      <c r="C69" s="114" t="s">
        <v>2</v>
      </c>
      <c r="D69" s="120"/>
      <c r="E69" s="163">
        <v>16.18</v>
      </c>
      <c r="F69" s="108">
        <f t="shared" ref="F69" si="11">ROUND(E69*$I$1,2)</f>
        <v>20.23</v>
      </c>
      <c r="G69" s="113">
        <f t="shared" ref="G69" si="12">ROUND(F69*D69,2)</f>
        <v>0</v>
      </c>
      <c r="H69" s="235" t="s">
        <v>128</v>
      </c>
      <c r="I69" s="135"/>
      <c r="J69" s="83"/>
      <c r="K69" s="69"/>
      <c r="L69" s="70"/>
    </row>
    <row r="70" spans="1:12" hidden="1" x14ac:dyDescent="0.2">
      <c r="A70" s="114" t="s">
        <v>53</v>
      </c>
      <c r="B70" s="115" t="s">
        <v>103</v>
      </c>
      <c r="C70" s="114" t="s">
        <v>79</v>
      </c>
      <c r="D70" s="113"/>
      <c r="E70" s="163">
        <v>13502.76</v>
      </c>
      <c r="F70" s="108">
        <f t="shared" ref="F70" si="13">ROUND(E70*$I$1,2)</f>
        <v>16878.45</v>
      </c>
      <c r="G70" s="113">
        <f t="shared" ref="G70" si="14">ROUND(F70*D70,2)</f>
        <v>0</v>
      </c>
      <c r="H70" s="203" t="s">
        <v>105</v>
      </c>
      <c r="I70" s="135"/>
      <c r="J70" s="83"/>
      <c r="K70" s="69"/>
      <c r="L70" s="70"/>
    </row>
    <row r="71" spans="1:12" ht="33.75" hidden="1" x14ac:dyDescent="0.2">
      <c r="A71" s="114"/>
      <c r="B71" s="121" t="s">
        <v>52</v>
      </c>
      <c r="C71" s="114"/>
      <c r="D71" s="113"/>
      <c r="E71" s="163"/>
      <c r="F71" s="108"/>
      <c r="G71" s="113"/>
      <c r="I71" s="135"/>
      <c r="J71" s="83"/>
      <c r="K71" s="69"/>
      <c r="L71" s="84"/>
    </row>
    <row r="72" spans="1:12" s="144" customFormat="1" hidden="1" x14ac:dyDescent="0.2">
      <c r="A72" s="183"/>
      <c r="B72" s="182" t="s">
        <v>41</v>
      </c>
      <c r="C72" s="183"/>
      <c r="D72" s="187"/>
      <c r="E72" s="185"/>
      <c r="F72" s="185"/>
      <c r="G72" s="186">
        <f>SUM(G69:G71)</f>
        <v>0</v>
      </c>
      <c r="H72" s="207"/>
      <c r="I72" s="140"/>
      <c r="J72" s="141"/>
      <c r="K72" s="145"/>
      <c r="L72" s="146"/>
    </row>
    <row r="73" spans="1:12" s="85" customFormat="1" ht="12.75" customHeight="1" x14ac:dyDescent="0.2">
      <c r="A73" s="247" t="s">
        <v>159</v>
      </c>
      <c r="B73" s="132" t="s">
        <v>6</v>
      </c>
      <c r="C73" s="114"/>
      <c r="D73" s="120"/>
      <c r="E73" s="163"/>
      <c r="F73" s="108"/>
      <c r="G73" s="113"/>
      <c r="H73" s="204"/>
      <c r="I73" s="135"/>
      <c r="J73" s="83"/>
      <c r="K73" s="86"/>
      <c r="L73" s="84"/>
    </row>
    <row r="74" spans="1:12" s="85" customFormat="1" ht="12" hidden="1" customHeight="1" x14ac:dyDescent="0.2">
      <c r="A74" s="122"/>
      <c r="B74" s="123" t="s">
        <v>48</v>
      </c>
      <c r="C74" s="114"/>
      <c r="D74" s="120"/>
      <c r="E74" s="163"/>
      <c r="F74" s="108"/>
      <c r="G74" s="113"/>
      <c r="H74" s="204"/>
      <c r="I74" s="135"/>
      <c r="J74" s="83"/>
      <c r="K74" s="86"/>
      <c r="L74" s="84"/>
    </row>
    <row r="75" spans="1:12" s="85" customFormat="1" ht="12" customHeight="1" x14ac:dyDescent="0.2">
      <c r="A75" s="122" t="s">
        <v>160</v>
      </c>
      <c r="B75" s="115" t="s">
        <v>122</v>
      </c>
      <c r="C75" s="114" t="s">
        <v>2</v>
      </c>
      <c r="D75" s="120">
        <v>50.41</v>
      </c>
      <c r="E75" s="108">
        <v>38.61</v>
      </c>
      <c r="F75" s="108">
        <f>ROUND(E75*$I$1,2)</f>
        <v>48.26</v>
      </c>
      <c r="G75" s="113">
        <f>ROUND(F75*D75,2)</f>
        <v>2432.79</v>
      </c>
      <c r="H75" s="204">
        <v>94213</v>
      </c>
      <c r="I75" s="135"/>
      <c r="J75" s="83"/>
      <c r="K75" s="86"/>
      <c r="L75" s="84"/>
    </row>
    <row r="76" spans="1:12" s="85" customFormat="1" ht="12" customHeight="1" x14ac:dyDescent="0.2">
      <c r="A76" s="114" t="s">
        <v>161</v>
      </c>
      <c r="B76" s="115" t="s">
        <v>133</v>
      </c>
      <c r="C76" s="114" t="s">
        <v>121</v>
      </c>
      <c r="D76" s="120">
        <f>(5.75+5.74+14.2)*3+(36.3)</f>
        <v>113.36999999999999</v>
      </c>
      <c r="E76" s="108">
        <v>39.54</v>
      </c>
      <c r="F76" s="108">
        <f>ROUND(E76*$I$1,2)</f>
        <v>49.43</v>
      </c>
      <c r="G76" s="113">
        <f>ROUND(F76*D76,2)</f>
        <v>5603.88</v>
      </c>
      <c r="H76" s="204">
        <v>10965</v>
      </c>
      <c r="I76" s="135"/>
      <c r="J76" s="83"/>
      <c r="K76" s="86"/>
      <c r="L76" s="84"/>
    </row>
    <row r="77" spans="1:12" s="85" customFormat="1" ht="12" customHeight="1" x14ac:dyDescent="0.2">
      <c r="A77" s="114" t="s">
        <v>162</v>
      </c>
      <c r="B77" s="115" t="s">
        <v>142</v>
      </c>
      <c r="C77" s="114" t="s">
        <v>121</v>
      </c>
      <c r="D77" s="120">
        <v>42</v>
      </c>
      <c r="E77" s="108">
        <v>18.54</v>
      </c>
      <c r="F77" s="108">
        <f t="shared" ref="F77" si="15">ROUND(E77*$I$1,2)</f>
        <v>23.18</v>
      </c>
      <c r="G77" s="113">
        <f t="shared" ref="G77" si="16">ROUND(F77*D77,2)</f>
        <v>973.56</v>
      </c>
      <c r="H77" s="204">
        <v>13340</v>
      </c>
      <c r="I77" s="135"/>
      <c r="J77" s="83"/>
      <c r="K77" s="86"/>
      <c r="L77" s="84"/>
    </row>
    <row r="78" spans="1:12" s="85" customFormat="1" ht="12" customHeight="1" x14ac:dyDescent="0.2">
      <c r="A78" s="122" t="s">
        <v>163</v>
      </c>
      <c r="B78" s="115" t="s">
        <v>120</v>
      </c>
      <c r="C78" s="114" t="s">
        <v>121</v>
      </c>
      <c r="D78" s="120">
        <v>3.25</v>
      </c>
      <c r="E78" s="108">
        <v>25.67</v>
      </c>
      <c r="F78" s="108">
        <f>ROUND(E78*$I$1,2)</f>
        <v>32.090000000000003</v>
      </c>
      <c r="G78" s="113">
        <f>ROUND(F78*D78,2)</f>
        <v>104.29</v>
      </c>
      <c r="H78" s="204">
        <v>94231</v>
      </c>
      <c r="I78" s="135"/>
      <c r="J78" s="83"/>
      <c r="K78" s="86"/>
      <c r="L78" s="84"/>
    </row>
    <row r="79" spans="1:12" s="139" customFormat="1" ht="12" customHeight="1" x14ac:dyDescent="0.2">
      <c r="A79" s="261"/>
      <c r="B79" s="260" t="s">
        <v>41</v>
      </c>
      <c r="C79" s="261"/>
      <c r="D79" s="265"/>
      <c r="E79" s="263"/>
      <c r="F79" s="263"/>
      <c r="G79" s="264">
        <f>SUM(G75:G78)</f>
        <v>9114.52</v>
      </c>
      <c r="H79" s="205"/>
      <c r="I79" s="140"/>
      <c r="J79" s="141"/>
      <c r="K79" s="142"/>
      <c r="L79" s="143"/>
    </row>
    <row r="80" spans="1:12" s="85" customFormat="1" x14ac:dyDescent="0.2">
      <c r="A80" s="248" t="s">
        <v>164</v>
      </c>
      <c r="B80" s="200" t="s">
        <v>126</v>
      </c>
      <c r="C80" s="126"/>
      <c r="D80" s="108"/>
      <c r="E80" s="163"/>
      <c r="F80" s="108"/>
      <c r="G80" s="113"/>
      <c r="H80" s="204"/>
      <c r="I80" s="135"/>
      <c r="J80" s="83"/>
      <c r="K80" s="86"/>
      <c r="L80" s="84"/>
    </row>
    <row r="81" spans="1:12" s="85" customFormat="1" ht="22.5" x14ac:dyDescent="0.2">
      <c r="A81" s="233" t="s">
        <v>165</v>
      </c>
      <c r="B81" s="115" t="s">
        <v>127</v>
      </c>
      <c r="C81" s="114" t="s">
        <v>2</v>
      </c>
      <c r="D81" s="124">
        <f>50.41*2</f>
        <v>100.82</v>
      </c>
      <c r="E81" s="163">
        <v>16.18</v>
      </c>
      <c r="F81" s="108">
        <v>20.23</v>
      </c>
      <c r="G81" s="113">
        <f>ROUND(F81*D81,2)</f>
        <v>2039.59</v>
      </c>
      <c r="H81" s="204" t="s">
        <v>128</v>
      </c>
      <c r="I81" s="135"/>
      <c r="J81" s="83"/>
      <c r="K81" s="86"/>
      <c r="L81" s="84"/>
    </row>
    <row r="82" spans="1:12" s="139" customFormat="1" ht="12" customHeight="1" x14ac:dyDescent="0.2">
      <c r="A82" s="261"/>
      <c r="B82" s="260" t="s">
        <v>41</v>
      </c>
      <c r="C82" s="261"/>
      <c r="D82" s="265"/>
      <c r="E82" s="263"/>
      <c r="F82" s="263"/>
      <c r="G82" s="264">
        <f>SUM(G81)</f>
        <v>2039.59</v>
      </c>
      <c r="H82" s="205"/>
      <c r="I82" s="140"/>
      <c r="J82" s="141"/>
      <c r="K82" s="142"/>
      <c r="L82" s="143"/>
    </row>
    <row r="83" spans="1:12" s="85" customFormat="1" hidden="1" x14ac:dyDescent="0.2">
      <c r="A83" s="261">
        <v>8</v>
      </c>
      <c r="B83" s="266" t="s">
        <v>59</v>
      </c>
      <c r="C83" s="267"/>
      <c r="D83" s="268"/>
      <c r="E83" s="269"/>
      <c r="F83" s="269"/>
      <c r="G83" s="268"/>
      <c r="H83" s="204"/>
      <c r="I83" s="173"/>
      <c r="J83" s="88"/>
      <c r="K83" s="86"/>
      <c r="L83" s="174"/>
    </row>
    <row r="84" spans="1:12" s="180" customFormat="1" hidden="1" x14ac:dyDescent="0.2">
      <c r="A84" s="270" t="s">
        <v>16</v>
      </c>
      <c r="B84" s="271" t="s">
        <v>106</v>
      </c>
      <c r="C84" s="272" t="s">
        <v>9</v>
      </c>
      <c r="D84" s="268"/>
      <c r="E84" s="269">
        <v>6000</v>
      </c>
      <c r="F84" s="269">
        <f t="shared" ref="F84:F86" si="17">ROUND(E84*$I$1,2)</f>
        <v>7500</v>
      </c>
      <c r="G84" s="268">
        <f t="shared" ref="G84:G86" si="18">ROUND(F84*D84,2)</f>
        <v>0</v>
      </c>
      <c r="H84" s="208"/>
      <c r="I84" s="177"/>
      <c r="J84" s="178"/>
      <c r="K84" s="179"/>
      <c r="L84" s="84"/>
    </row>
    <row r="85" spans="1:12" s="180" customFormat="1" hidden="1" x14ac:dyDescent="0.2">
      <c r="A85" s="270" t="s">
        <v>36</v>
      </c>
      <c r="B85" s="271"/>
      <c r="C85" s="272" t="s">
        <v>9</v>
      </c>
      <c r="D85" s="268"/>
      <c r="E85" s="269"/>
      <c r="F85" s="269">
        <f t="shared" si="17"/>
        <v>0</v>
      </c>
      <c r="G85" s="268">
        <f t="shared" si="18"/>
        <v>0</v>
      </c>
      <c r="H85" s="208"/>
      <c r="I85" s="177"/>
      <c r="J85" s="178"/>
      <c r="K85" s="179"/>
      <c r="L85" s="84"/>
    </row>
    <row r="86" spans="1:12" s="180" customFormat="1" hidden="1" x14ac:dyDescent="0.2">
      <c r="A86" s="270" t="s">
        <v>37</v>
      </c>
      <c r="B86" s="271"/>
      <c r="C86" s="272" t="s">
        <v>9</v>
      </c>
      <c r="D86" s="268"/>
      <c r="E86" s="269"/>
      <c r="F86" s="269">
        <f t="shared" si="17"/>
        <v>0</v>
      </c>
      <c r="G86" s="268">
        <f t="shared" si="18"/>
        <v>0</v>
      </c>
      <c r="H86" s="208"/>
      <c r="I86" s="177"/>
      <c r="J86" s="178"/>
      <c r="K86" s="179"/>
      <c r="L86" s="84"/>
    </row>
    <row r="87" spans="1:12" s="139" customFormat="1" hidden="1" x14ac:dyDescent="0.2">
      <c r="A87" s="261"/>
      <c r="B87" s="260" t="s">
        <v>41</v>
      </c>
      <c r="C87" s="261"/>
      <c r="D87" s="265"/>
      <c r="E87" s="263"/>
      <c r="F87" s="263"/>
      <c r="G87" s="264">
        <f>SUM(G84:G86)</f>
        <v>0</v>
      </c>
      <c r="H87" s="205"/>
      <c r="I87" s="175"/>
      <c r="J87" s="176"/>
      <c r="K87" s="142"/>
      <c r="L87" s="181"/>
    </row>
    <row r="88" spans="1:12" s="85" customFormat="1" hidden="1" x14ac:dyDescent="0.2">
      <c r="A88" s="261">
        <v>9</v>
      </c>
      <c r="B88" s="273" t="s">
        <v>94</v>
      </c>
      <c r="C88" s="267"/>
      <c r="D88" s="268"/>
      <c r="E88" s="269"/>
      <c r="F88" s="269"/>
      <c r="G88" s="268"/>
      <c r="H88" s="204"/>
      <c r="I88" s="135"/>
      <c r="J88" s="83"/>
      <c r="K88" s="86"/>
      <c r="L88" s="84"/>
    </row>
    <row r="89" spans="1:12" customFormat="1" hidden="1" x14ac:dyDescent="0.2">
      <c r="A89" s="270" t="s">
        <v>17</v>
      </c>
      <c r="B89" s="274" t="s">
        <v>97</v>
      </c>
      <c r="C89" s="275" t="s">
        <v>4</v>
      </c>
      <c r="D89" s="276"/>
      <c r="E89" s="276">
        <v>100.2</v>
      </c>
      <c r="F89" s="269">
        <f t="shared" ref="F89:F92" si="19">ROUND(E89*$I$1,2)</f>
        <v>125.25</v>
      </c>
      <c r="G89" s="276">
        <f t="shared" ref="G89:G94" si="20">ROUND(D89*F89,2)</f>
        <v>0</v>
      </c>
      <c r="H89" s="212">
        <v>73710</v>
      </c>
      <c r="I89" s="212"/>
      <c r="J89" s="213"/>
      <c r="K89" s="213"/>
      <c r="L89" s="211"/>
    </row>
    <row r="90" spans="1:12" customFormat="1" hidden="1" x14ac:dyDescent="0.2">
      <c r="A90" s="270" t="s">
        <v>46</v>
      </c>
      <c r="B90" s="275" t="s">
        <v>99</v>
      </c>
      <c r="C90" s="275" t="s">
        <v>4</v>
      </c>
      <c r="D90" s="276"/>
      <c r="E90" s="276">
        <v>32.64</v>
      </c>
      <c r="F90" s="269">
        <f t="shared" si="19"/>
        <v>40.799999999999997</v>
      </c>
      <c r="G90" s="276">
        <f t="shared" si="20"/>
        <v>0</v>
      </c>
      <c r="H90" s="212" t="s">
        <v>95</v>
      </c>
      <c r="I90" s="212"/>
      <c r="J90" s="213"/>
      <c r="K90" s="213"/>
      <c r="L90" s="211"/>
    </row>
    <row r="91" spans="1:12" customFormat="1" hidden="1" x14ac:dyDescent="0.2">
      <c r="A91" s="270" t="s">
        <v>57</v>
      </c>
      <c r="B91" s="277" t="s">
        <v>100</v>
      </c>
      <c r="C91" s="275" t="s">
        <v>2</v>
      </c>
      <c r="D91" s="276"/>
      <c r="E91" s="276">
        <v>4.7300000000000004</v>
      </c>
      <c r="F91" s="269">
        <f t="shared" si="19"/>
        <v>5.91</v>
      </c>
      <c r="G91" s="276">
        <f t="shared" si="20"/>
        <v>0</v>
      </c>
      <c r="H91" s="212">
        <v>72945</v>
      </c>
      <c r="I91" s="212"/>
      <c r="J91" s="213"/>
      <c r="K91" s="213"/>
      <c r="L91" s="211"/>
    </row>
    <row r="92" spans="1:12" customFormat="1" hidden="1" x14ac:dyDescent="0.2">
      <c r="A92" s="270" t="s">
        <v>50</v>
      </c>
      <c r="B92" s="277" t="s">
        <v>101</v>
      </c>
      <c r="C92" s="275" t="s">
        <v>2</v>
      </c>
      <c r="D92" s="276"/>
      <c r="E92" s="276">
        <v>1.35</v>
      </c>
      <c r="F92" s="269">
        <f t="shared" si="19"/>
        <v>1.69</v>
      </c>
      <c r="G92" s="276">
        <f t="shared" si="20"/>
        <v>0</v>
      </c>
      <c r="H92" s="212">
        <v>72943</v>
      </c>
      <c r="I92" s="212"/>
      <c r="J92" s="213"/>
      <c r="K92" s="213"/>
      <c r="L92" s="211"/>
    </row>
    <row r="93" spans="1:12" customFormat="1" hidden="1" x14ac:dyDescent="0.2">
      <c r="A93" s="270" t="s">
        <v>66</v>
      </c>
      <c r="B93" s="277" t="s">
        <v>98</v>
      </c>
      <c r="C93" s="275" t="s">
        <v>4</v>
      </c>
      <c r="D93" s="276"/>
      <c r="E93" s="276">
        <f>453.07+4.96</f>
        <v>458.03</v>
      </c>
      <c r="F93" s="269">
        <f>ROUND(E93*$I$1,2)</f>
        <v>572.54</v>
      </c>
      <c r="G93" s="276">
        <f t="shared" si="20"/>
        <v>0</v>
      </c>
      <c r="H93" s="212" t="s">
        <v>96</v>
      </c>
      <c r="I93" s="212"/>
      <c r="J93" s="213"/>
      <c r="K93" s="213"/>
      <c r="L93" s="211"/>
    </row>
    <row r="94" spans="1:12" customFormat="1" hidden="1" x14ac:dyDescent="0.2">
      <c r="A94" s="270" t="s">
        <v>107</v>
      </c>
      <c r="B94" s="277" t="s">
        <v>102</v>
      </c>
      <c r="C94" s="275" t="s">
        <v>4</v>
      </c>
      <c r="D94" s="276"/>
      <c r="E94" s="276">
        <v>27.88</v>
      </c>
      <c r="F94" s="269">
        <f>ROUND(E94*$I$1,2)</f>
        <v>34.85</v>
      </c>
      <c r="G94" s="276">
        <f t="shared" si="20"/>
        <v>0</v>
      </c>
      <c r="H94" s="212" t="s">
        <v>81</v>
      </c>
      <c r="I94" s="212"/>
      <c r="J94" s="213"/>
      <c r="K94" s="213"/>
      <c r="L94" s="211"/>
    </row>
    <row r="95" spans="1:12" s="144" customFormat="1" hidden="1" x14ac:dyDescent="0.2">
      <c r="A95" s="261"/>
      <c r="B95" s="260" t="s">
        <v>41</v>
      </c>
      <c r="C95" s="261"/>
      <c r="D95" s="265"/>
      <c r="E95" s="263"/>
      <c r="F95" s="263"/>
      <c r="G95" s="264">
        <f>SUM(G89:G94)</f>
        <v>0</v>
      </c>
      <c r="H95" s="207"/>
      <c r="I95" s="140"/>
      <c r="J95" s="141"/>
      <c r="K95" s="145"/>
      <c r="L95" s="146"/>
    </row>
    <row r="96" spans="1:12" s="144" customFormat="1" x14ac:dyDescent="0.2">
      <c r="A96" s="261"/>
      <c r="B96" s="260" t="s">
        <v>166</v>
      </c>
      <c r="C96" s="261"/>
      <c r="D96" s="265"/>
      <c r="E96" s="263"/>
      <c r="F96" s="263"/>
      <c r="G96" s="264">
        <f>SUM(G82+G79+G67+G64+G59)</f>
        <v>14231.41</v>
      </c>
      <c r="H96" s="207"/>
      <c r="I96" s="140"/>
      <c r="J96" s="141"/>
      <c r="K96" s="145"/>
      <c r="L96" s="146"/>
    </row>
    <row r="97" spans="1:12" ht="15.75" customHeight="1" x14ac:dyDescent="0.2">
      <c r="A97" s="109">
        <v>4</v>
      </c>
      <c r="B97" s="200" t="s">
        <v>168</v>
      </c>
      <c r="C97" s="111"/>
      <c r="D97" s="120"/>
      <c r="E97" s="163"/>
      <c r="F97" s="108"/>
      <c r="G97" s="113"/>
      <c r="I97" s="135"/>
      <c r="J97" s="83"/>
      <c r="K97" s="69"/>
      <c r="L97" s="87"/>
    </row>
    <row r="98" spans="1:12" x14ac:dyDescent="0.2">
      <c r="A98" s="233" t="s">
        <v>65</v>
      </c>
      <c r="B98" s="115" t="s">
        <v>169</v>
      </c>
      <c r="C98" s="114" t="s">
        <v>121</v>
      </c>
      <c r="D98" s="120">
        <v>103.5</v>
      </c>
      <c r="E98" s="163">
        <v>0.99</v>
      </c>
      <c r="F98" s="108">
        <f t="shared" ref="F98:F99" si="21">ROUND(E98*$I$1,2)</f>
        <v>1.24</v>
      </c>
      <c r="G98" s="113">
        <f>ROUND(F98*D98,2)</f>
        <v>128.34</v>
      </c>
      <c r="H98" s="201">
        <v>939</v>
      </c>
      <c r="I98" s="135"/>
      <c r="J98" s="83"/>
      <c r="K98" s="69"/>
      <c r="L98" s="87"/>
    </row>
    <row r="99" spans="1:12" x14ac:dyDescent="0.2">
      <c r="A99" s="233" t="s">
        <v>170</v>
      </c>
      <c r="B99" s="115" t="s">
        <v>189</v>
      </c>
      <c r="C99" s="114" t="s">
        <v>121</v>
      </c>
      <c r="D99" s="120">
        <v>34.5</v>
      </c>
      <c r="E99" s="163">
        <v>7.06</v>
      </c>
      <c r="F99" s="108">
        <f t="shared" si="21"/>
        <v>8.83</v>
      </c>
      <c r="G99" s="113">
        <f>ROUND(F99*D99,2)</f>
        <v>304.64</v>
      </c>
      <c r="H99" s="201">
        <v>95730</v>
      </c>
      <c r="I99" s="135"/>
      <c r="J99" s="83"/>
      <c r="K99" s="69"/>
      <c r="L99" s="87"/>
    </row>
    <row r="100" spans="1:12" x14ac:dyDescent="0.2">
      <c r="A100" s="233" t="s">
        <v>171</v>
      </c>
      <c r="B100" s="115" t="s">
        <v>175</v>
      </c>
      <c r="C100" s="114" t="s">
        <v>132</v>
      </c>
      <c r="D100" s="120">
        <v>7</v>
      </c>
      <c r="E100" s="163">
        <v>35.44</v>
      </c>
      <c r="F100" s="108">
        <f>ROUND(E100*$I$1,2)</f>
        <v>44.3</v>
      </c>
      <c r="G100" s="113">
        <f>ROUND(F100*D100,2)</f>
        <v>310.10000000000002</v>
      </c>
      <c r="H100" s="201">
        <v>91992</v>
      </c>
      <c r="I100" s="135"/>
      <c r="J100" s="83"/>
      <c r="K100" s="69"/>
      <c r="L100" s="87"/>
    </row>
    <row r="101" spans="1:12" s="139" customFormat="1" ht="14.25" customHeight="1" x14ac:dyDescent="0.2">
      <c r="A101" s="261"/>
      <c r="B101" s="260" t="s">
        <v>41</v>
      </c>
      <c r="C101" s="261"/>
      <c r="D101" s="265"/>
      <c r="E101" s="263"/>
      <c r="F101" s="263"/>
      <c r="G101" s="264">
        <f>SUM(G98:G100)</f>
        <v>743.08</v>
      </c>
      <c r="H101" s="205"/>
      <c r="I101" s="140"/>
      <c r="J101" s="141"/>
      <c r="K101" s="142"/>
      <c r="L101" s="143"/>
    </row>
    <row r="102" spans="1:12" ht="15.75" customHeight="1" x14ac:dyDescent="0.2">
      <c r="A102" s="109">
        <v>5</v>
      </c>
      <c r="B102" s="200" t="s">
        <v>176</v>
      </c>
      <c r="C102" s="111"/>
      <c r="D102" s="120"/>
      <c r="E102" s="163"/>
      <c r="F102" s="108"/>
      <c r="G102" s="113"/>
      <c r="I102" s="135"/>
      <c r="J102" s="83"/>
      <c r="K102" s="69"/>
      <c r="L102" s="87"/>
    </row>
    <row r="103" spans="1:12" x14ac:dyDescent="0.2">
      <c r="A103" s="233" t="s">
        <v>172</v>
      </c>
      <c r="B103" s="115" t="s">
        <v>167</v>
      </c>
      <c r="C103" s="114" t="s">
        <v>132</v>
      </c>
      <c r="D103" s="124">
        <v>2</v>
      </c>
      <c r="E103" s="108">
        <v>118.78</v>
      </c>
      <c r="F103" s="108">
        <f t="shared" ref="F103:F104" si="22">ROUND(E103*$I$1,2)</f>
        <v>148.47999999999999</v>
      </c>
      <c r="G103" s="113">
        <f t="shared" ref="G103:G104" si="23">ROUND(F103*D103,2)</f>
        <v>296.95999999999998</v>
      </c>
      <c r="H103" s="204" t="s">
        <v>173</v>
      </c>
      <c r="I103" s="135"/>
      <c r="J103" s="83"/>
      <c r="K103" s="69"/>
      <c r="L103" s="87"/>
    </row>
    <row r="104" spans="1:12" x14ac:dyDescent="0.2">
      <c r="A104" s="233" t="s">
        <v>53</v>
      </c>
      <c r="B104" s="234" t="s">
        <v>174</v>
      </c>
      <c r="C104" s="114" t="s">
        <v>132</v>
      </c>
      <c r="D104" s="124">
        <v>7</v>
      </c>
      <c r="E104" s="124">
        <v>29.69</v>
      </c>
      <c r="F104" s="108">
        <f t="shared" si="22"/>
        <v>37.11</v>
      </c>
      <c r="G104" s="113">
        <f t="shared" si="23"/>
        <v>259.77</v>
      </c>
      <c r="H104" s="201">
        <v>38774</v>
      </c>
      <c r="I104" s="135"/>
      <c r="J104" s="83"/>
      <c r="K104" s="69"/>
      <c r="L104" s="87"/>
    </row>
    <row r="105" spans="1:12" s="139" customFormat="1" ht="14.25" customHeight="1" x14ac:dyDescent="0.2">
      <c r="A105" s="261"/>
      <c r="B105" s="260" t="s">
        <v>41</v>
      </c>
      <c r="C105" s="261"/>
      <c r="D105" s="265"/>
      <c r="E105" s="263"/>
      <c r="F105" s="263"/>
      <c r="G105" s="264">
        <f>SUM(G103:G104)</f>
        <v>556.73</v>
      </c>
      <c r="H105" s="205"/>
      <c r="I105" s="140"/>
      <c r="J105" s="141"/>
      <c r="K105" s="142"/>
      <c r="L105" s="143"/>
    </row>
    <row r="106" spans="1:12" s="172" customFormat="1" hidden="1" x14ac:dyDescent="0.2">
      <c r="A106" s="109">
        <v>6</v>
      </c>
      <c r="B106" s="200" t="s">
        <v>177</v>
      </c>
      <c r="C106" s="249"/>
      <c r="D106" s="250"/>
      <c r="E106" s="251"/>
      <c r="F106" s="251"/>
      <c r="G106" s="252"/>
      <c r="H106" s="253"/>
      <c r="I106" s="254"/>
    </row>
    <row r="107" spans="1:12" s="179" customFormat="1" ht="12.75" hidden="1" customHeight="1" x14ac:dyDescent="0.2">
      <c r="A107" s="233" t="s">
        <v>35</v>
      </c>
      <c r="B107" s="115" t="s">
        <v>178</v>
      </c>
      <c r="C107" s="114" t="s">
        <v>121</v>
      </c>
      <c r="D107" s="255"/>
      <c r="E107" s="108">
        <v>56.74</v>
      </c>
      <c r="F107" s="108">
        <f t="shared" ref="F107:F112" si="24">ROUND(E107*$J$1,2)</f>
        <v>53.58</v>
      </c>
      <c r="G107" s="108">
        <f t="shared" ref="G107:G112" si="25">ROUND(F107*D107,2)</f>
        <v>0</v>
      </c>
      <c r="H107" s="201">
        <v>72930</v>
      </c>
      <c r="I107" s="254"/>
      <c r="J107" s="178"/>
      <c r="L107" s="84"/>
    </row>
    <row r="108" spans="1:12" s="179" customFormat="1" hidden="1" x14ac:dyDescent="0.2">
      <c r="A108" s="233" t="s">
        <v>183</v>
      </c>
      <c r="B108" s="115" t="s">
        <v>179</v>
      </c>
      <c r="C108" s="114" t="s">
        <v>132</v>
      </c>
      <c r="D108" s="255"/>
      <c r="E108" s="108">
        <v>46.35</v>
      </c>
      <c r="F108" s="108">
        <f t="shared" si="24"/>
        <v>43.77</v>
      </c>
      <c r="G108" s="108">
        <f t="shared" si="25"/>
        <v>0</v>
      </c>
      <c r="H108" s="201">
        <v>83443</v>
      </c>
      <c r="I108" s="254"/>
      <c r="J108" s="178"/>
      <c r="L108" s="84"/>
    </row>
    <row r="109" spans="1:12" s="179" customFormat="1" hidden="1" x14ac:dyDescent="0.2">
      <c r="A109" s="233" t="s">
        <v>184</v>
      </c>
      <c r="B109" s="115" t="s">
        <v>180</v>
      </c>
      <c r="C109" s="114" t="s">
        <v>132</v>
      </c>
      <c r="D109" s="255"/>
      <c r="E109" s="108">
        <v>62.84</v>
      </c>
      <c r="F109" s="108">
        <f t="shared" si="24"/>
        <v>59.34</v>
      </c>
      <c r="G109" s="108">
        <f t="shared" si="25"/>
        <v>0</v>
      </c>
      <c r="H109" s="201">
        <v>83484</v>
      </c>
      <c r="I109" s="254"/>
      <c r="J109" s="178"/>
      <c r="L109" s="84"/>
    </row>
    <row r="110" spans="1:12" s="179" customFormat="1" ht="14.25" hidden="1" customHeight="1" x14ac:dyDescent="0.2">
      <c r="A110" s="233" t="s">
        <v>185</v>
      </c>
      <c r="B110" s="115" t="s">
        <v>188</v>
      </c>
      <c r="C110" s="114" t="s">
        <v>121</v>
      </c>
      <c r="D110" s="255"/>
      <c r="E110" s="108">
        <v>37.69</v>
      </c>
      <c r="F110" s="108">
        <f t="shared" si="24"/>
        <v>35.590000000000003</v>
      </c>
      <c r="G110" s="108">
        <f t="shared" si="25"/>
        <v>0</v>
      </c>
      <c r="H110" s="201">
        <v>72927</v>
      </c>
      <c r="I110" s="254"/>
      <c r="J110" s="178"/>
      <c r="L110" s="84"/>
    </row>
    <row r="111" spans="1:12" s="256" customFormat="1" hidden="1" x14ac:dyDescent="0.2">
      <c r="A111" s="233" t="s">
        <v>186</v>
      </c>
      <c r="B111" s="115" t="s">
        <v>181</v>
      </c>
      <c r="C111" s="114" t="s">
        <v>121</v>
      </c>
      <c r="D111" s="255"/>
      <c r="E111" s="108">
        <v>15.9</v>
      </c>
      <c r="F111" s="108">
        <f t="shared" si="24"/>
        <v>15.01</v>
      </c>
      <c r="G111" s="108">
        <f t="shared" si="25"/>
        <v>0</v>
      </c>
      <c r="H111" s="201">
        <v>93009</v>
      </c>
      <c r="I111" s="254"/>
      <c r="J111" s="178"/>
      <c r="K111" s="179"/>
      <c r="L111" s="84"/>
    </row>
    <row r="112" spans="1:12" s="256" customFormat="1" hidden="1" x14ac:dyDescent="0.2">
      <c r="A112" s="233" t="s">
        <v>187</v>
      </c>
      <c r="B112" s="115" t="s">
        <v>182</v>
      </c>
      <c r="C112" s="114" t="s">
        <v>132</v>
      </c>
      <c r="D112" s="255"/>
      <c r="E112" s="108">
        <v>28.68</v>
      </c>
      <c r="F112" s="108">
        <f t="shared" si="24"/>
        <v>27.08</v>
      </c>
      <c r="G112" s="108">
        <f t="shared" si="25"/>
        <v>0</v>
      </c>
      <c r="H112" s="201">
        <v>72315</v>
      </c>
      <c r="I112" s="257"/>
      <c r="J112" s="178"/>
      <c r="L112" s="258"/>
    </row>
    <row r="113" spans="1:12" s="139" customFormat="1" ht="14.25" hidden="1" customHeight="1" x14ac:dyDescent="0.2">
      <c r="A113" s="261"/>
      <c r="B113" s="260" t="s">
        <v>41</v>
      </c>
      <c r="C113" s="261"/>
      <c r="D113" s="265"/>
      <c r="E113" s="263"/>
      <c r="F113" s="263"/>
      <c r="G113" s="264">
        <f>SUM(G107:G112)</f>
        <v>0</v>
      </c>
      <c r="H113" s="205"/>
      <c r="I113" s="140"/>
      <c r="J113" s="141"/>
      <c r="K113" s="142"/>
      <c r="L113" s="143"/>
    </row>
    <row r="114" spans="1:12" ht="15.75" customHeight="1" x14ac:dyDescent="0.2">
      <c r="A114" s="109">
        <v>6</v>
      </c>
      <c r="B114" s="110" t="s">
        <v>7</v>
      </c>
      <c r="C114" s="111"/>
      <c r="D114" s="120"/>
      <c r="E114" s="163"/>
      <c r="F114" s="108"/>
      <c r="G114" s="113"/>
      <c r="I114" s="135"/>
      <c r="J114" s="83"/>
      <c r="K114" s="69"/>
      <c r="L114" s="87"/>
    </row>
    <row r="115" spans="1:12" x14ac:dyDescent="0.2">
      <c r="A115" s="114" t="s">
        <v>35</v>
      </c>
      <c r="B115" s="115" t="s">
        <v>119</v>
      </c>
      <c r="C115" s="114" t="s">
        <v>2</v>
      </c>
      <c r="D115" s="120">
        <v>191.75</v>
      </c>
      <c r="E115" s="163">
        <v>2.34</v>
      </c>
      <c r="F115" s="108">
        <f t="shared" ref="F115" si="26">ROUND(E115*$I$1,2)</f>
        <v>2.93</v>
      </c>
      <c r="G115" s="113">
        <f t="shared" ref="G115" si="27">ROUND(F115*D115,2)</f>
        <v>561.83000000000004</v>
      </c>
      <c r="H115" s="201">
        <v>9537</v>
      </c>
      <c r="I115" s="135"/>
      <c r="J115" s="83"/>
      <c r="K115" s="69"/>
      <c r="L115" s="84"/>
    </row>
    <row r="116" spans="1:12" s="139" customFormat="1" ht="14.25" customHeight="1" x14ac:dyDescent="0.2">
      <c r="A116" s="261"/>
      <c r="B116" s="260" t="s">
        <v>41</v>
      </c>
      <c r="C116" s="261"/>
      <c r="D116" s="265"/>
      <c r="E116" s="263"/>
      <c r="F116" s="263"/>
      <c r="G116" s="264">
        <f>SUM(G115)</f>
        <v>561.83000000000004</v>
      </c>
      <c r="H116" s="205"/>
      <c r="I116" s="140"/>
      <c r="J116" s="141"/>
      <c r="K116" s="142"/>
      <c r="L116" s="143"/>
    </row>
    <row r="117" spans="1:12" s="69" customFormat="1" ht="12" customHeight="1" x14ac:dyDescent="0.2">
      <c r="A117" s="117"/>
      <c r="B117" s="118" t="s">
        <v>42</v>
      </c>
      <c r="C117" s="117"/>
      <c r="D117" s="112"/>
      <c r="E117" s="163"/>
      <c r="F117" s="108"/>
      <c r="G117" s="138">
        <f>SUM(G116+G82+G79+G67+G64+G32+G59+G16+G26+G52+G46+G35+G101+G105+G113)</f>
        <v>55277.430000000008</v>
      </c>
      <c r="H117" s="209"/>
      <c r="I117" s="135"/>
      <c r="J117" s="83"/>
      <c r="L117" s="84"/>
    </row>
    <row r="118" spans="1:12" s="69" customFormat="1" hidden="1" x14ac:dyDescent="0.2">
      <c r="A118" s="127"/>
      <c r="B118" s="128" t="s">
        <v>42</v>
      </c>
      <c r="C118" s="127"/>
      <c r="D118" s="129"/>
      <c r="E118" s="165"/>
      <c r="F118" s="129"/>
      <c r="G118" s="87"/>
      <c r="H118" s="209"/>
      <c r="I118" s="135"/>
      <c r="J118" s="83"/>
      <c r="L118" s="84"/>
    </row>
    <row r="119" spans="1:12" s="86" customFormat="1" hidden="1" x14ac:dyDescent="0.2">
      <c r="A119" s="65"/>
      <c r="B119" s="64"/>
      <c r="C119" s="65"/>
      <c r="D119" s="66"/>
      <c r="E119" s="156"/>
      <c r="F119" s="66"/>
      <c r="G119" s="87"/>
      <c r="H119" s="210"/>
      <c r="I119" s="135"/>
      <c r="J119" s="83"/>
      <c r="L119" s="84"/>
    </row>
    <row r="120" spans="1:12" s="86" customFormat="1" ht="14.25" hidden="1" customHeight="1" x14ac:dyDescent="0.3">
      <c r="A120" s="65"/>
      <c r="B120" s="64"/>
      <c r="C120" s="65"/>
      <c r="D120" s="96"/>
      <c r="E120" s="166"/>
      <c r="F120" s="97"/>
      <c r="G120" s="87"/>
      <c r="H120" s="210"/>
      <c r="I120" s="135"/>
      <c r="J120" s="83"/>
      <c r="L120" s="84"/>
    </row>
    <row r="121" spans="1:12" s="69" customFormat="1" hidden="1" x14ac:dyDescent="0.2">
      <c r="A121" s="65"/>
      <c r="B121" s="85"/>
      <c r="C121" s="85"/>
      <c r="D121" s="85"/>
      <c r="E121" s="167"/>
      <c r="F121" s="85"/>
      <c r="G121" s="87"/>
      <c r="H121" s="209"/>
      <c r="I121" s="135"/>
      <c r="J121" s="83"/>
      <c r="L121" s="70"/>
    </row>
    <row r="122" spans="1:12" s="69" customFormat="1" x14ac:dyDescent="0.2">
      <c r="A122" s="65"/>
      <c r="B122" s="64"/>
      <c r="C122" s="65"/>
      <c r="D122" s="66"/>
      <c r="E122" s="156"/>
      <c r="F122" s="66"/>
      <c r="G122" s="87"/>
      <c r="H122" s="209"/>
      <c r="I122" s="135"/>
      <c r="J122" s="83"/>
      <c r="L122" s="70"/>
    </row>
    <row r="123" spans="1:12" s="69" customFormat="1" x14ac:dyDescent="0.2">
      <c r="A123" s="65"/>
      <c r="B123" s="64"/>
      <c r="C123" s="65"/>
      <c r="D123" s="66"/>
      <c r="E123" s="156"/>
      <c r="F123" s="66"/>
      <c r="G123" s="87"/>
      <c r="H123" s="209"/>
      <c r="I123" s="135"/>
      <c r="J123" s="83"/>
      <c r="L123" s="87"/>
    </row>
    <row r="124" spans="1:12" s="69" customFormat="1" x14ac:dyDescent="0.2">
      <c r="A124" s="65"/>
      <c r="B124" s="64"/>
      <c r="C124" s="65"/>
      <c r="D124" s="66"/>
      <c r="E124" s="156"/>
      <c r="F124" s="66"/>
      <c r="G124" s="87"/>
      <c r="H124" s="209"/>
      <c r="I124" s="135"/>
      <c r="J124" s="83"/>
      <c r="K124" s="70"/>
      <c r="L124" s="84"/>
    </row>
    <row r="125" spans="1:12" customFormat="1" x14ac:dyDescent="0.2">
      <c r="A125" s="219" t="s">
        <v>75</v>
      </c>
      <c r="B125" s="227" t="s">
        <v>77</v>
      </c>
      <c r="D125" s="211"/>
      <c r="E125" s="211"/>
      <c r="F125" s="211"/>
      <c r="G125" s="211"/>
      <c r="H125" s="218"/>
      <c r="I125" s="214"/>
      <c r="J125" s="211"/>
      <c r="K125" s="211"/>
      <c r="L125" s="211"/>
    </row>
    <row r="126" spans="1:12" s="86" customFormat="1" x14ac:dyDescent="0.2">
      <c r="A126" s="220"/>
      <c r="B126" s="228"/>
      <c r="C126" s="65"/>
      <c r="D126" s="66"/>
      <c r="E126" s="156"/>
      <c r="F126" s="66"/>
      <c r="G126" s="87"/>
      <c r="H126" s="210"/>
      <c r="I126" s="135"/>
      <c r="J126" s="83"/>
      <c r="K126" s="70"/>
      <c r="L126" s="84"/>
    </row>
    <row r="127" spans="1:12" s="86" customFormat="1" x14ac:dyDescent="0.2">
      <c r="A127" s="221"/>
      <c r="B127" s="225"/>
      <c r="C127" s="68"/>
      <c r="D127" s="70"/>
      <c r="E127" s="157"/>
      <c r="F127" s="70"/>
      <c r="G127" s="87"/>
      <c r="H127" s="210"/>
      <c r="I127" s="135"/>
      <c r="J127" s="83"/>
      <c r="L127" s="84"/>
    </row>
    <row r="128" spans="1:12" s="86" customFormat="1" x14ac:dyDescent="0.2">
      <c r="A128" s="221"/>
      <c r="B128" s="225"/>
      <c r="C128" s="68"/>
      <c r="D128" s="70"/>
      <c r="E128" s="157"/>
      <c r="F128" s="70"/>
      <c r="G128" s="87"/>
      <c r="H128" s="210"/>
      <c r="I128" s="135"/>
      <c r="J128" s="83"/>
      <c r="L128" s="84"/>
    </row>
    <row r="129" spans="1:12" s="86" customFormat="1" x14ac:dyDescent="0.2">
      <c r="A129" s="221"/>
      <c r="B129" s="225"/>
      <c r="C129" s="68"/>
      <c r="D129" s="70"/>
      <c r="E129" s="157"/>
      <c r="F129" s="70"/>
      <c r="G129" s="87"/>
      <c r="H129" s="210"/>
      <c r="I129" s="135"/>
      <c r="J129" s="83"/>
      <c r="L129" s="84"/>
    </row>
    <row r="130" spans="1:12" s="69" customFormat="1" x14ac:dyDescent="0.2">
      <c r="A130" s="221"/>
      <c r="B130" s="225"/>
      <c r="C130" s="68"/>
      <c r="D130" s="70"/>
      <c r="E130" s="157"/>
      <c r="F130" s="70"/>
      <c r="G130" s="87"/>
      <c r="H130" s="209"/>
      <c r="I130" s="135"/>
      <c r="J130" s="83"/>
      <c r="L130" s="70"/>
    </row>
    <row r="131" spans="1:12" s="69" customFormat="1" x14ac:dyDescent="0.2">
      <c r="A131" s="222" t="s">
        <v>80</v>
      </c>
      <c r="B131" s="225" t="s">
        <v>110</v>
      </c>
      <c r="C131" s="68"/>
      <c r="D131" s="70"/>
      <c r="E131" s="157"/>
      <c r="F131" s="70"/>
      <c r="G131" s="87"/>
      <c r="H131" s="209"/>
      <c r="I131" s="135"/>
      <c r="J131" s="83"/>
      <c r="L131" s="70"/>
    </row>
    <row r="132" spans="1:12" s="69" customFormat="1" x14ac:dyDescent="0.2">
      <c r="A132" s="222"/>
      <c r="B132" s="225" t="s">
        <v>82</v>
      </c>
      <c r="C132" s="68"/>
      <c r="D132" s="70"/>
      <c r="E132" s="157"/>
      <c r="F132" s="70"/>
      <c r="G132" s="87"/>
      <c r="H132" s="209"/>
      <c r="I132" s="135"/>
      <c r="J132" s="83"/>
      <c r="L132" s="70"/>
    </row>
    <row r="133" spans="1:12" s="69" customFormat="1" x14ac:dyDescent="0.2">
      <c r="A133" s="222"/>
      <c r="B133" s="225" t="s">
        <v>85</v>
      </c>
      <c r="C133" s="68"/>
      <c r="D133" s="70"/>
      <c r="E133" s="157"/>
      <c r="F133" s="70"/>
      <c r="G133" s="87"/>
      <c r="H133" s="209"/>
      <c r="I133" s="135"/>
      <c r="J133" s="83"/>
      <c r="L133" s="70"/>
    </row>
    <row r="134" spans="1:12" s="86" customFormat="1" x14ac:dyDescent="0.2">
      <c r="A134" s="221"/>
      <c r="B134" s="225" t="s">
        <v>83</v>
      </c>
      <c r="C134" s="68"/>
      <c r="D134" s="70"/>
      <c r="E134" s="157"/>
      <c r="F134" s="70"/>
      <c r="G134" s="87"/>
      <c r="H134" s="210"/>
      <c r="I134" s="135"/>
      <c r="J134" s="83"/>
      <c r="L134" s="84"/>
    </row>
    <row r="135" spans="1:12" s="69" customFormat="1" x14ac:dyDescent="0.2">
      <c r="A135" s="221"/>
      <c r="B135" s="225" t="s">
        <v>93</v>
      </c>
      <c r="C135" s="68"/>
      <c r="D135" s="70"/>
      <c r="E135" s="157"/>
      <c r="F135" s="70"/>
      <c r="G135" s="87"/>
      <c r="H135" s="210"/>
      <c r="I135" s="135"/>
      <c r="J135" s="83"/>
      <c r="K135" s="86"/>
      <c r="L135" s="84"/>
    </row>
    <row r="136" spans="1:12" s="69" customFormat="1" ht="13.5" customHeight="1" x14ac:dyDescent="0.2">
      <c r="A136" s="68"/>
      <c r="B136" s="226" t="s">
        <v>84</v>
      </c>
      <c r="C136" s="68"/>
      <c r="D136" s="70"/>
      <c r="E136" s="157"/>
      <c r="F136" s="70"/>
      <c r="G136" s="87"/>
      <c r="H136" s="209"/>
      <c r="I136" s="135"/>
      <c r="J136" s="83"/>
      <c r="L136" s="70"/>
    </row>
    <row r="137" spans="1:12" s="69" customFormat="1" ht="13.5" customHeight="1" x14ac:dyDescent="0.2">
      <c r="A137" s="68"/>
      <c r="B137" s="226"/>
      <c r="C137" s="68"/>
      <c r="D137" s="70"/>
      <c r="E137" s="157"/>
      <c r="F137" s="70"/>
      <c r="G137" s="87"/>
      <c r="H137" s="209"/>
      <c r="I137" s="135"/>
      <c r="J137" s="83"/>
      <c r="L137" s="70"/>
    </row>
    <row r="138" spans="1:12" s="69" customFormat="1" x14ac:dyDescent="0.2">
      <c r="A138" s="101"/>
      <c r="B138" s="223" t="s">
        <v>109</v>
      </c>
      <c r="C138" s="68"/>
      <c r="D138" s="89"/>
      <c r="E138" s="168"/>
      <c r="F138" s="98"/>
      <c r="G138" s="87"/>
      <c r="H138" s="209"/>
      <c r="I138" s="135"/>
      <c r="J138" s="83"/>
      <c r="L138" s="84"/>
    </row>
    <row r="139" spans="1:12" s="69" customFormat="1" x14ac:dyDescent="0.2">
      <c r="A139" s="101"/>
      <c r="B139" s="223" t="s">
        <v>111</v>
      </c>
      <c r="C139" s="68"/>
      <c r="D139" s="89"/>
      <c r="E139" s="168"/>
      <c r="F139" s="98"/>
      <c r="G139" s="87"/>
      <c r="H139" s="209"/>
      <c r="I139" s="135"/>
      <c r="J139" s="83"/>
      <c r="L139" s="87"/>
    </row>
    <row r="140" spans="1:12" s="86" customFormat="1" x14ac:dyDescent="0.2">
      <c r="A140" s="102"/>
      <c r="B140" s="223" t="s">
        <v>112</v>
      </c>
      <c r="C140" s="102"/>
      <c r="D140" s="87"/>
      <c r="E140" s="168"/>
      <c r="F140" s="98"/>
      <c r="G140" s="87"/>
      <c r="H140" s="210"/>
      <c r="I140" s="135"/>
      <c r="J140" s="83"/>
      <c r="L140" s="84"/>
    </row>
    <row r="141" spans="1:12" s="69" customFormat="1" x14ac:dyDescent="0.2">
      <c r="A141" s="102"/>
      <c r="B141" s="223" t="s">
        <v>113</v>
      </c>
      <c r="C141" s="102"/>
      <c r="D141" s="89"/>
      <c r="E141" s="168"/>
      <c r="F141" s="98"/>
      <c r="G141" s="87"/>
      <c r="H141" s="209"/>
      <c r="I141" s="135"/>
      <c r="J141" s="83"/>
      <c r="L141" s="84"/>
    </row>
    <row r="142" spans="1:12" s="69" customFormat="1" x14ac:dyDescent="0.2">
      <c r="A142" s="102"/>
      <c r="B142" s="223" t="s">
        <v>114</v>
      </c>
      <c r="C142" s="102"/>
      <c r="D142" s="87"/>
      <c r="E142" s="168"/>
      <c r="F142" s="98"/>
      <c r="G142" s="87"/>
      <c r="H142" s="209"/>
      <c r="I142" s="135"/>
      <c r="J142" s="83"/>
      <c r="L142" s="84"/>
    </row>
    <row r="143" spans="1:12" s="69" customFormat="1" ht="12" customHeight="1" x14ac:dyDescent="0.2">
      <c r="A143" s="102"/>
      <c r="B143" s="223" t="s">
        <v>115</v>
      </c>
      <c r="C143" s="102"/>
      <c r="D143" s="89"/>
      <c r="E143" s="168"/>
      <c r="F143" s="98"/>
      <c r="G143" s="87"/>
      <c r="H143" s="209"/>
      <c r="I143" s="135"/>
      <c r="J143" s="83"/>
      <c r="L143" s="84"/>
    </row>
    <row r="144" spans="1:12" s="69" customFormat="1" x14ac:dyDescent="0.2">
      <c r="A144" s="102"/>
      <c r="B144" s="223" t="s">
        <v>116</v>
      </c>
      <c r="C144" s="102"/>
      <c r="D144" s="89"/>
      <c r="E144" s="168"/>
      <c r="F144" s="98"/>
      <c r="G144" s="107"/>
      <c r="H144" s="209"/>
      <c r="I144" s="135"/>
      <c r="J144" s="83"/>
      <c r="L144" s="84"/>
    </row>
    <row r="145" spans="1:12" s="69" customFormat="1" x14ac:dyDescent="0.2">
      <c r="A145" s="102"/>
      <c r="B145" s="105"/>
      <c r="C145" s="102"/>
      <c r="D145" s="89"/>
      <c r="E145" s="168"/>
      <c r="F145" s="98"/>
      <c r="G145" s="87"/>
      <c r="H145" s="209"/>
      <c r="I145" s="135"/>
      <c r="J145" s="83"/>
      <c r="L145" s="84"/>
    </row>
    <row r="146" spans="1:12" s="69" customFormat="1" x14ac:dyDescent="0.2">
      <c r="A146" s="222" t="s">
        <v>86</v>
      </c>
      <c r="B146" s="225" t="s">
        <v>104</v>
      </c>
      <c r="C146" s="68"/>
      <c r="D146" s="70"/>
      <c r="E146" s="157"/>
      <c r="F146" s="70"/>
      <c r="G146" s="87"/>
      <c r="H146" s="209"/>
      <c r="I146" s="135"/>
      <c r="J146" s="83"/>
      <c r="L146" s="70"/>
    </row>
    <row r="147" spans="1:12" s="69" customFormat="1" x14ac:dyDescent="0.2">
      <c r="A147" s="222"/>
      <c r="B147" s="225" t="s">
        <v>91</v>
      </c>
      <c r="C147" s="68"/>
      <c r="D147" s="70"/>
      <c r="E147" s="157"/>
      <c r="F147" s="70"/>
      <c r="G147" s="87"/>
      <c r="H147" s="209"/>
      <c r="I147" s="135"/>
      <c r="J147" s="83"/>
      <c r="L147" s="70"/>
    </row>
    <row r="148" spans="1:12" s="69" customFormat="1" x14ac:dyDescent="0.2">
      <c r="A148" s="222"/>
      <c r="B148" s="225" t="s">
        <v>87</v>
      </c>
      <c r="C148" s="68"/>
      <c r="D148" s="70"/>
      <c r="E148" s="157"/>
      <c r="F148" s="70"/>
      <c r="G148" s="87"/>
      <c r="H148" s="209"/>
      <c r="I148" s="135"/>
      <c r="J148" s="83"/>
      <c r="L148" s="70"/>
    </row>
    <row r="149" spans="1:12" s="69" customFormat="1" x14ac:dyDescent="0.2">
      <c r="A149" s="221"/>
      <c r="B149" s="225" t="s">
        <v>93</v>
      </c>
      <c r="C149" s="68"/>
      <c r="D149" s="70"/>
      <c r="E149" s="157"/>
      <c r="F149" s="70"/>
      <c r="G149" s="87"/>
      <c r="H149" s="210"/>
      <c r="I149" s="135"/>
      <c r="J149" s="83"/>
      <c r="K149" s="86"/>
      <c r="L149" s="84"/>
    </row>
    <row r="150" spans="1:12" s="69" customFormat="1" ht="13.5" customHeight="1" x14ac:dyDescent="0.2">
      <c r="A150" s="68"/>
      <c r="B150" s="226" t="s">
        <v>88</v>
      </c>
      <c r="C150" s="68"/>
      <c r="D150" s="70"/>
      <c r="E150" s="157"/>
      <c r="F150" s="70"/>
      <c r="G150" s="87"/>
      <c r="H150" s="209"/>
      <c r="I150" s="135"/>
      <c r="J150" s="83"/>
      <c r="L150" s="70"/>
    </row>
    <row r="151" spans="1:12" s="69" customFormat="1" ht="13.5" customHeight="1" x14ac:dyDescent="0.2">
      <c r="A151" s="68"/>
      <c r="B151" s="226"/>
      <c r="C151" s="68"/>
      <c r="D151" s="70"/>
      <c r="E151" s="157"/>
      <c r="F151" s="70"/>
      <c r="G151" s="87"/>
      <c r="H151" s="209"/>
      <c r="I151" s="135"/>
      <c r="J151" s="83"/>
      <c r="L151" s="70"/>
    </row>
    <row r="152" spans="1:12" s="69" customFormat="1" x14ac:dyDescent="0.2">
      <c r="A152" s="101"/>
      <c r="B152" s="223" t="s">
        <v>89</v>
      </c>
      <c r="C152" s="68"/>
      <c r="D152" s="89"/>
      <c r="E152" s="168"/>
      <c r="F152" s="98"/>
      <c r="G152" s="87"/>
      <c r="H152" s="209"/>
      <c r="I152" s="135"/>
      <c r="J152" s="83"/>
      <c r="L152" s="84"/>
    </row>
    <row r="153" spans="1:12" s="69" customFormat="1" x14ac:dyDescent="0.2">
      <c r="A153" s="101"/>
      <c r="B153" s="223" t="s">
        <v>90</v>
      </c>
      <c r="C153" s="68"/>
      <c r="D153" s="89"/>
      <c r="E153" s="168"/>
      <c r="F153" s="98"/>
      <c r="G153" s="87"/>
      <c r="H153" s="209"/>
      <c r="I153" s="135"/>
      <c r="J153" s="83"/>
      <c r="L153" s="87"/>
    </row>
    <row r="154" spans="1:12" s="69" customFormat="1" ht="12" customHeight="1" x14ac:dyDescent="0.2">
      <c r="A154" s="102"/>
      <c r="B154" s="223" t="s">
        <v>92</v>
      </c>
      <c r="C154" s="102"/>
      <c r="D154" s="89"/>
      <c r="E154" s="168"/>
      <c r="F154" s="98"/>
      <c r="G154" s="87"/>
      <c r="H154" s="209"/>
      <c r="I154" s="135"/>
      <c r="J154" s="83"/>
      <c r="L154" s="84"/>
    </row>
    <row r="155" spans="1:12" s="69" customFormat="1" x14ac:dyDescent="0.2">
      <c r="A155" s="102"/>
      <c r="B155" s="223" t="s">
        <v>117</v>
      </c>
      <c r="C155" s="102"/>
      <c r="D155" s="89"/>
      <c r="E155" s="168"/>
      <c r="F155" s="98"/>
      <c r="G155" s="107"/>
      <c r="H155" s="209"/>
      <c r="I155" s="135"/>
      <c r="J155" s="83"/>
      <c r="L155" s="84"/>
    </row>
    <row r="156" spans="1:12" s="85" customFormat="1" x14ac:dyDescent="0.2">
      <c r="A156" s="102"/>
      <c r="B156" s="105"/>
      <c r="C156" s="102"/>
      <c r="D156" s="87"/>
      <c r="E156" s="169"/>
      <c r="F156" s="103"/>
      <c r="G156" s="92"/>
      <c r="H156" s="204"/>
      <c r="I156" s="135"/>
      <c r="J156" s="83"/>
      <c r="K156" s="86"/>
      <c r="L156" s="84"/>
    </row>
    <row r="157" spans="1:12" s="69" customFormat="1" x14ac:dyDescent="0.2">
      <c r="A157" s="237"/>
      <c r="B157" s="230"/>
      <c r="C157" s="224"/>
      <c r="D157" s="70"/>
      <c r="E157" s="157"/>
      <c r="F157" s="70"/>
      <c r="G157" s="87"/>
      <c r="H157" s="209"/>
      <c r="I157" s="135"/>
      <c r="J157" s="83"/>
      <c r="L157" s="70"/>
    </row>
    <row r="158" spans="1:12" s="69" customFormat="1" x14ac:dyDescent="0.2">
      <c r="A158" s="104"/>
      <c r="B158" s="105"/>
      <c r="C158" s="102"/>
      <c r="D158" s="70"/>
      <c r="E158" s="157"/>
      <c r="F158" s="70"/>
      <c r="G158" s="87"/>
      <c r="H158" s="209"/>
      <c r="I158" s="135"/>
      <c r="J158" s="83"/>
      <c r="L158" s="70"/>
    </row>
    <row r="159" spans="1:12" s="69" customFormat="1" x14ac:dyDescent="0.2">
      <c r="A159" s="104"/>
      <c r="B159" s="105"/>
      <c r="C159" s="104"/>
      <c r="D159" s="70"/>
      <c r="E159" s="157"/>
      <c r="F159" s="70"/>
      <c r="G159" s="87"/>
      <c r="H159" s="209"/>
      <c r="I159" s="135"/>
      <c r="J159" s="83"/>
      <c r="L159" s="70"/>
    </row>
    <row r="160" spans="1:12" s="69" customFormat="1" x14ac:dyDescent="0.2">
      <c r="A160" s="106"/>
      <c r="B160" s="231"/>
      <c r="C160" s="106"/>
      <c r="D160" s="70"/>
      <c r="E160" s="157"/>
      <c r="F160" s="70"/>
      <c r="G160" s="87"/>
      <c r="H160" s="209"/>
      <c r="I160" s="135"/>
      <c r="J160" s="83"/>
      <c r="L160" s="70"/>
    </row>
    <row r="161" spans="1:12" s="69" customFormat="1" x14ac:dyDescent="0.2">
      <c r="A161" s="180"/>
      <c r="B161" s="227"/>
      <c r="C161"/>
      <c r="D161" s="70"/>
      <c r="E161" s="157"/>
      <c r="F161" s="70"/>
      <c r="G161" s="87"/>
      <c r="H161" s="209"/>
      <c r="I161" s="135"/>
      <c r="J161" s="83"/>
      <c r="L161" s="70"/>
    </row>
    <row r="162" spans="1:12" s="86" customFormat="1" x14ac:dyDescent="0.2">
      <c r="A162" s="106"/>
      <c r="B162" s="225"/>
      <c r="C162" s="68"/>
      <c r="D162" s="70"/>
      <c r="E162" s="157"/>
      <c r="F162" s="70"/>
      <c r="G162" s="87"/>
      <c r="H162" s="210"/>
      <c r="I162" s="135"/>
      <c r="J162" s="83"/>
      <c r="L162" s="84"/>
    </row>
    <row r="163" spans="1:12" s="69" customFormat="1" x14ac:dyDescent="0.2">
      <c r="A163" s="68"/>
      <c r="B163" s="225"/>
      <c r="C163" s="68"/>
      <c r="D163" s="70"/>
      <c r="E163" s="157"/>
      <c r="F163" s="70"/>
      <c r="G163" s="87"/>
      <c r="H163" s="210"/>
      <c r="I163" s="135"/>
      <c r="J163" s="83"/>
      <c r="K163" s="86"/>
      <c r="L163" s="84"/>
    </row>
    <row r="164" spans="1:12" s="69" customFormat="1" x14ac:dyDescent="0.2">
      <c r="A164" s="65"/>
      <c r="B164" s="228"/>
      <c r="C164" s="65"/>
      <c r="D164" s="70"/>
      <c r="E164" s="157"/>
      <c r="F164" s="70"/>
      <c r="G164" s="87"/>
      <c r="H164" s="210"/>
      <c r="I164" s="135"/>
      <c r="J164" s="83"/>
      <c r="K164" s="86"/>
      <c r="L164" s="84"/>
    </row>
    <row r="165" spans="1:12" s="69" customFormat="1" ht="13.5" customHeight="1" x14ac:dyDescent="0.2">
      <c r="A165" s="65"/>
      <c r="B165" s="228"/>
      <c r="C165" s="65"/>
      <c r="D165" s="70"/>
      <c r="E165" s="157"/>
      <c r="F165" s="70"/>
      <c r="G165" s="87"/>
      <c r="H165" s="209"/>
      <c r="I165" s="135"/>
      <c r="J165" s="83"/>
      <c r="L165" s="70"/>
    </row>
    <row r="166" spans="1:12" s="69" customFormat="1" ht="13.5" customHeight="1" x14ac:dyDescent="0.2">
      <c r="A166" s="65"/>
      <c r="B166" s="228"/>
      <c r="C166" s="65"/>
      <c r="D166" s="70"/>
      <c r="E166" s="157"/>
      <c r="F166" s="70"/>
      <c r="G166" s="87"/>
      <c r="H166" s="209"/>
      <c r="I166" s="135"/>
      <c r="J166" s="83"/>
      <c r="L166" s="70"/>
    </row>
    <row r="167" spans="1:12" s="69" customFormat="1" x14ac:dyDescent="0.2">
      <c r="A167" s="65"/>
      <c r="B167" s="228"/>
      <c r="C167" s="65"/>
      <c r="D167" s="232"/>
      <c r="E167" s="232"/>
      <c r="F167" s="232"/>
      <c r="G167" s="232"/>
      <c r="H167" s="209"/>
      <c r="I167" s="135"/>
      <c r="J167" s="83"/>
      <c r="L167" s="84"/>
    </row>
    <row r="168" spans="1:12" s="69" customFormat="1" x14ac:dyDescent="0.2">
      <c r="A168" s="65"/>
      <c r="B168" s="228"/>
      <c r="C168" s="65"/>
      <c r="D168" s="232"/>
      <c r="E168" s="232"/>
      <c r="F168" s="232"/>
      <c r="G168" s="232"/>
      <c r="H168" s="209"/>
      <c r="I168" s="135"/>
      <c r="J168" s="83"/>
      <c r="L168" s="84"/>
    </row>
    <row r="169" spans="1:12" s="69" customFormat="1" x14ac:dyDescent="0.2">
      <c r="A169" s="172"/>
      <c r="B169" s="227"/>
      <c r="C169"/>
      <c r="D169" s="232"/>
      <c r="E169" s="232"/>
      <c r="F169" s="232"/>
      <c r="G169" s="232"/>
      <c r="H169" s="209"/>
      <c r="I169" s="135"/>
      <c r="J169" s="83"/>
      <c r="L169" s="84"/>
    </row>
    <row r="170" spans="1:12" s="69" customFormat="1" x14ac:dyDescent="0.2">
      <c r="A170" s="65"/>
      <c r="B170" s="228"/>
      <c r="C170" s="65"/>
      <c r="D170" s="232"/>
      <c r="E170" s="232"/>
      <c r="F170" s="232"/>
      <c r="G170" s="232"/>
      <c r="H170" s="209"/>
      <c r="I170" s="135"/>
      <c r="J170" s="83"/>
      <c r="L170" s="84"/>
    </row>
    <row r="171" spans="1:12" s="69" customFormat="1" x14ac:dyDescent="0.2">
      <c r="A171" s="65"/>
      <c r="B171" s="228"/>
      <c r="C171" s="65"/>
      <c r="D171" s="232"/>
      <c r="E171" s="232"/>
      <c r="F171" s="232"/>
      <c r="G171" s="232"/>
      <c r="H171" s="209"/>
      <c r="I171" s="135"/>
      <c r="J171" s="83"/>
      <c r="L171" s="87"/>
    </row>
    <row r="172" spans="1:12" s="86" customFormat="1" x14ac:dyDescent="0.2">
      <c r="A172" s="65"/>
      <c r="B172" s="228"/>
      <c r="C172" s="65"/>
      <c r="D172" s="232"/>
      <c r="E172" s="232"/>
      <c r="F172" s="232"/>
      <c r="G172" s="232"/>
      <c r="H172" s="210"/>
      <c r="I172" s="135"/>
      <c r="J172" s="83"/>
      <c r="L172" s="84"/>
    </row>
    <row r="173" spans="1:12" s="69" customFormat="1" x14ac:dyDescent="0.2">
      <c r="A173" s="65"/>
      <c r="B173" s="228"/>
      <c r="C173" s="65"/>
      <c r="D173" s="87"/>
      <c r="E173" s="168"/>
      <c r="F173" s="98"/>
      <c r="G173" s="87"/>
      <c r="H173" s="209"/>
      <c r="I173" s="135"/>
      <c r="J173" s="83"/>
      <c r="L173" s="84"/>
    </row>
    <row r="174" spans="1:12" s="69" customFormat="1" ht="12" customHeight="1" x14ac:dyDescent="0.2">
      <c r="A174" s="68"/>
      <c r="B174" s="225"/>
      <c r="C174" s="68"/>
      <c r="D174" s="232"/>
      <c r="E174" s="232"/>
      <c r="F174" s="232"/>
      <c r="G174" s="232"/>
      <c r="H174" s="209"/>
      <c r="I174" s="135"/>
      <c r="J174" s="83"/>
      <c r="L174" s="84"/>
    </row>
    <row r="175" spans="1:12" s="69" customFormat="1" x14ac:dyDescent="0.2">
      <c r="A175" s="68"/>
      <c r="B175" s="225"/>
      <c r="C175" s="68"/>
      <c r="D175" s="232"/>
      <c r="E175" s="232"/>
      <c r="F175" s="232"/>
      <c r="G175" s="232"/>
      <c r="H175" s="209"/>
      <c r="I175" s="135"/>
      <c r="J175" s="83"/>
      <c r="L175" s="84"/>
    </row>
    <row r="176" spans="1:12" x14ac:dyDescent="0.2">
      <c r="A176" s="102"/>
      <c r="B176" s="285"/>
      <c r="C176" s="285"/>
      <c r="D176" s="285"/>
      <c r="E176" s="285"/>
      <c r="F176" s="285"/>
      <c r="G176" s="285"/>
      <c r="H176" s="209"/>
      <c r="I176" s="135"/>
      <c r="J176" s="83"/>
      <c r="K176" s="69"/>
      <c r="L176" s="70"/>
    </row>
    <row r="177" spans="1:12" s="85" customFormat="1" x14ac:dyDescent="0.2">
      <c r="A177" s="102"/>
      <c r="B177" s="229"/>
      <c r="C177" s="102"/>
      <c r="D177" s="89"/>
      <c r="E177" s="168"/>
      <c r="F177" s="98"/>
      <c r="G177" s="87"/>
      <c r="H177" s="210"/>
      <c r="I177" s="135"/>
      <c r="J177" s="83"/>
      <c r="K177" s="86"/>
      <c r="L177" s="84"/>
    </row>
    <row r="178" spans="1:12" s="85" customFormat="1" x14ac:dyDescent="0.2">
      <c r="A178" s="102"/>
      <c r="B178" s="105"/>
      <c r="C178" s="102"/>
      <c r="D178" s="87"/>
      <c r="E178" s="169"/>
      <c r="F178" s="103"/>
      <c r="G178" s="87"/>
      <c r="H178" s="210"/>
      <c r="I178" s="135"/>
      <c r="J178" s="83"/>
      <c r="K178" s="86"/>
      <c r="L178" s="84"/>
    </row>
    <row r="179" spans="1:12" s="69" customFormat="1" x14ac:dyDescent="0.2">
      <c r="A179" s="222"/>
      <c r="B179" s="225"/>
      <c r="C179" s="68"/>
      <c r="D179" s="70"/>
      <c r="E179" s="157"/>
      <c r="F179" s="70"/>
      <c r="G179" s="87"/>
      <c r="H179" s="209"/>
      <c r="I179" s="135"/>
      <c r="J179" s="83"/>
      <c r="L179" s="70"/>
    </row>
    <row r="180" spans="1:12" s="85" customFormat="1" x14ac:dyDescent="0.2">
      <c r="A180" s="101"/>
      <c r="B180" s="238"/>
      <c r="C180" s="68"/>
      <c r="D180" s="70"/>
      <c r="E180" s="168"/>
      <c r="F180" s="98"/>
      <c r="G180" s="87"/>
      <c r="H180" s="210"/>
      <c r="I180" s="135"/>
      <c r="J180" s="83"/>
      <c r="K180" s="86"/>
      <c r="L180" s="84"/>
    </row>
    <row r="181" spans="1:12" x14ac:dyDescent="0.2">
      <c r="A181" s="101"/>
      <c r="B181" s="239"/>
      <c r="C181" s="102"/>
      <c r="D181" s="89"/>
      <c r="E181" s="168"/>
      <c r="F181" s="98"/>
      <c r="G181" s="87"/>
      <c r="H181" s="240"/>
      <c r="I181" s="135"/>
      <c r="J181" s="83"/>
      <c r="K181" s="69"/>
      <c r="L181" s="70"/>
    </row>
    <row r="182" spans="1:12" s="69" customFormat="1" x14ac:dyDescent="0.2">
      <c r="A182" s="222"/>
      <c r="B182" s="225"/>
      <c r="C182" s="68"/>
      <c r="D182" s="70"/>
      <c r="E182" s="157"/>
      <c r="F182" s="70"/>
      <c r="G182" s="87"/>
      <c r="H182" s="209"/>
      <c r="I182" s="135"/>
      <c r="J182" s="83"/>
      <c r="L182" s="70"/>
    </row>
    <row r="183" spans="1:12" s="69" customFormat="1" x14ac:dyDescent="0.2">
      <c r="A183" s="222"/>
      <c r="B183" s="225"/>
      <c r="C183" s="68"/>
      <c r="D183" s="70"/>
      <c r="E183" s="157"/>
      <c r="F183" s="70"/>
      <c r="G183" s="87"/>
      <c r="H183" s="209"/>
      <c r="I183" s="135"/>
      <c r="J183" s="83"/>
      <c r="L183" s="70"/>
    </row>
    <row r="184" spans="1:12" s="86" customFormat="1" x14ac:dyDescent="0.2">
      <c r="A184" s="221"/>
      <c r="B184" s="225"/>
      <c r="C184" s="68"/>
      <c r="D184" s="70"/>
      <c r="E184" s="157"/>
      <c r="F184" s="70"/>
      <c r="G184" s="87"/>
      <c r="H184" s="210"/>
      <c r="I184" s="135"/>
      <c r="J184" s="83"/>
      <c r="L184" s="84"/>
    </row>
    <row r="185" spans="1:12" s="69" customFormat="1" x14ac:dyDescent="0.2">
      <c r="A185" s="221"/>
      <c r="B185" s="225"/>
      <c r="C185" s="68"/>
      <c r="D185" s="70"/>
      <c r="E185" s="157"/>
      <c r="F185" s="70"/>
      <c r="G185" s="87"/>
      <c r="H185" s="210"/>
      <c r="I185" s="135"/>
      <c r="J185" s="83"/>
      <c r="K185" s="86"/>
      <c r="L185" s="84"/>
    </row>
    <row r="186" spans="1:12" s="69" customFormat="1" x14ac:dyDescent="0.2">
      <c r="A186" s="221"/>
      <c r="B186" s="225"/>
      <c r="C186" s="68"/>
      <c r="D186" s="70"/>
      <c r="E186" s="157"/>
      <c r="F186" s="70"/>
      <c r="G186" s="87"/>
      <c r="H186" s="210"/>
      <c r="I186" s="135"/>
      <c r="J186" s="83"/>
      <c r="K186" s="86"/>
      <c r="L186" s="84"/>
    </row>
    <row r="187" spans="1:12" s="69" customFormat="1" ht="13.5" customHeight="1" x14ac:dyDescent="0.2">
      <c r="A187" s="68"/>
      <c r="B187" s="226"/>
      <c r="C187" s="68"/>
      <c r="D187" s="70"/>
      <c r="E187" s="157"/>
      <c r="F187" s="70"/>
      <c r="G187" s="87"/>
      <c r="H187" s="209"/>
      <c r="I187" s="135"/>
      <c r="J187" s="83"/>
      <c r="L187" s="70"/>
    </row>
    <row r="188" spans="1:12" s="69" customFormat="1" ht="13.5" customHeight="1" x14ac:dyDescent="0.2">
      <c r="A188" s="68"/>
      <c r="B188" s="226"/>
      <c r="C188" s="68"/>
      <c r="D188" s="70"/>
      <c r="E188" s="157"/>
      <c r="F188" s="70"/>
      <c r="G188" s="87"/>
      <c r="H188" s="209"/>
      <c r="I188" s="135"/>
      <c r="J188" s="83"/>
      <c r="L188" s="70"/>
    </row>
    <row r="189" spans="1:12" s="69" customFormat="1" x14ac:dyDescent="0.2">
      <c r="A189" s="101"/>
      <c r="B189" s="285"/>
      <c r="C189" s="285"/>
      <c r="D189" s="285"/>
      <c r="E189" s="285"/>
      <c r="F189" s="285"/>
      <c r="G189" s="285"/>
      <c r="H189" s="209"/>
      <c r="I189" s="135"/>
      <c r="J189" s="83"/>
      <c r="L189" s="84"/>
    </row>
    <row r="190" spans="1:12" s="69" customFormat="1" x14ac:dyDescent="0.2">
      <c r="A190" s="101"/>
      <c r="B190" s="285"/>
      <c r="C190" s="285"/>
      <c r="D190" s="285"/>
      <c r="E190" s="285"/>
      <c r="F190" s="285"/>
      <c r="G190" s="285"/>
      <c r="H190" s="209"/>
      <c r="I190" s="135"/>
      <c r="J190" s="83"/>
      <c r="L190" s="84"/>
    </row>
    <row r="191" spans="1:12" s="69" customFormat="1" x14ac:dyDescent="0.2">
      <c r="A191" s="101"/>
      <c r="B191" s="285"/>
      <c r="C191" s="285"/>
      <c r="D191" s="285"/>
      <c r="E191" s="285"/>
      <c r="F191" s="285"/>
      <c r="G191" s="285"/>
      <c r="H191" s="209"/>
      <c r="I191" s="135"/>
      <c r="J191" s="83"/>
      <c r="L191" s="84"/>
    </row>
    <row r="192" spans="1:12" s="69" customFormat="1" x14ac:dyDescent="0.2">
      <c r="A192" s="101"/>
      <c r="B192" s="285"/>
      <c r="C192" s="285"/>
      <c r="D192" s="285"/>
      <c r="E192" s="285"/>
      <c r="F192" s="285"/>
      <c r="G192" s="285"/>
      <c r="H192" s="209"/>
      <c r="I192" s="135"/>
      <c r="J192" s="83"/>
      <c r="L192" s="84"/>
    </row>
    <row r="193" spans="1:12" s="69" customFormat="1" x14ac:dyDescent="0.2">
      <c r="A193" s="101"/>
      <c r="B193" s="285"/>
      <c r="C193" s="285"/>
      <c r="D193" s="285"/>
      <c r="E193" s="285"/>
      <c r="F193" s="285"/>
      <c r="G193" s="285"/>
      <c r="H193" s="209"/>
      <c r="I193" s="135"/>
      <c r="J193" s="83"/>
      <c r="L193" s="87"/>
    </row>
    <row r="194" spans="1:12" s="86" customFormat="1" x14ac:dyDescent="0.2">
      <c r="A194" s="102"/>
      <c r="B194" s="285"/>
      <c r="C194" s="285"/>
      <c r="D194" s="285"/>
      <c r="E194" s="285"/>
      <c r="F194" s="285"/>
      <c r="G194" s="285"/>
      <c r="H194" s="210"/>
      <c r="I194" s="135"/>
      <c r="J194" s="83"/>
      <c r="L194" s="84"/>
    </row>
    <row r="195" spans="1:12" s="69" customFormat="1" x14ac:dyDescent="0.2">
      <c r="A195" s="102"/>
      <c r="B195" s="223"/>
      <c r="C195" s="102"/>
      <c r="D195" s="87"/>
      <c r="E195" s="168"/>
      <c r="F195" s="98"/>
      <c r="G195" s="87"/>
      <c r="H195" s="209"/>
      <c r="I195" s="135"/>
      <c r="J195" s="83"/>
      <c r="L195" s="84"/>
    </row>
    <row r="196" spans="1:12" s="69" customFormat="1" ht="12" customHeight="1" x14ac:dyDescent="0.2">
      <c r="A196" s="102"/>
      <c r="B196" s="285"/>
      <c r="C196" s="285"/>
      <c r="D196" s="285"/>
      <c r="E196" s="285"/>
      <c r="F196" s="285"/>
      <c r="G196" s="285"/>
      <c r="H196" s="209"/>
      <c r="I196" s="135"/>
      <c r="J196" s="83"/>
      <c r="L196" s="84"/>
    </row>
    <row r="197" spans="1:12" s="69" customFormat="1" x14ac:dyDescent="0.2">
      <c r="A197" s="102"/>
      <c r="B197" s="285"/>
      <c r="C197" s="285"/>
      <c r="D197" s="285"/>
      <c r="E197" s="285"/>
      <c r="F197" s="285"/>
      <c r="G197" s="285"/>
      <c r="H197" s="209"/>
      <c r="I197" s="135"/>
      <c r="J197" s="83"/>
      <c r="L197" s="84"/>
    </row>
    <row r="198" spans="1:12" x14ac:dyDescent="0.2">
      <c r="A198" s="102"/>
      <c r="B198" s="285"/>
      <c r="C198" s="285"/>
      <c r="D198" s="285"/>
      <c r="E198" s="285"/>
      <c r="F198" s="285"/>
      <c r="G198" s="285"/>
      <c r="I198" s="135"/>
      <c r="J198" s="83"/>
      <c r="K198" s="69"/>
      <c r="L198" s="70"/>
    </row>
    <row r="199" spans="1:12" s="85" customFormat="1" x14ac:dyDescent="0.2">
      <c r="A199" s="102"/>
      <c r="B199" s="229"/>
      <c r="C199" s="102"/>
      <c r="D199" s="89"/>
      <c r="E199" s="168"/>
      <c r="F199" s="98"/>
      <c r="G199" s="92"/>
      <c r="H199" s="204"/>
      <c r="I199" s="135"/>
      <c r="J199" s="83"/>
      <c r="K199" s="86"/>
      <c r="L199" s="84"/>
    </row>
    <row r="200" spans="1:12" customFormat="1" x14ac:dyDescent="0.2">
      <c r="A200" s="65"/>
      <c r="B200" s="64"/>
      <c r="C200" s="65"/>
      <c r="D200" s="224"/>
      <c r="E200" s="224"/>
      <c r="F200" s="224"/>
      <c r="G200" s="224"/>
      <c r="H200" s="224"/>
      <c r="I200" s="224"/>
      <c r="J200" s="224"/>
      <c r="K200" s="224"/>
      <c r="L200" s="211"/>
    </row>
    <row r="201" spans="1:12" s="85" customFormat="1" ht="14.25" customHeight="1" x14ac:dyDescent="0.2">
      <c r="D201" s="89"/>
      <c r="E201" s="168"/>
      <c r="F201" s="98"/>
      <c r="G201" s="92"/>
      <c r="H201" s="204"/>
      <c r="I201" s="135"/>
      <c r="J201" s="83"/>
      <c r="K201" s="86"/>
      <c r="L201" s="84"/>
    </row>
    <row r="202" spans="1:12" x14ac:dyDescent="0.2">
      <c r="A202" s="64"/>
      <c r="C202" s="64"/>
      <c r="D202" s="87"/>
      <c r="E202" s="168"/>
      <c r="F202" s="98"/>
      <c r="G202" s="92"/>
      <c r="I202" s="135"/>
      <c r="J202" s="83"/>
      <c r="K202" s="69"/>
      <c r="L202" s="70"/>
    </row>
    <row r="203" spans="1:12" x14ac:dyDescent="0.2">
      <c r="A203" s="64"/>
      <c r="C203" s="64"/>
      <c r="D203" s="70"/>
      <c r="E203" s="168"/>
      <c r="F203" s="98"/>
      <c r="G203" s="92"/>
      <c r="I203" s="135"/>
      <c r="J203" s="83"/>
      <c r="K203" s="69"/>
      <c r="L203" s="87"/>
    </row>
    <row r="204" spans="1:12" customFormat="1" x14ac:dyDescent="0.2">
      <c r="A204" s="65"/>
      <c r="B204" s="64"/>
      <c r="C204" s="65"/>
      <c r="D204" s="211"/>
      <c r="E204" s="211"/>
      <c r="F204" s="211"/>
      <c r="G204" s="211"/>
      <c r="H204" s="214"/>
      <c r="I204" s="214"/>
      <c r="J204" s="211"/>
      <c r="K204" s="211"/>
      <c r="L204" s="211"/>
    </row>
    <row r="205" spans="1:12" x14ac:dyDescent="0.2">
      <c r="A205" s="64"/>
      <c r="C205" s="64"/>
      <c r="D205" s="70"/>
      <c r="E205" s="157"/>
      <c r="F205" s="70"/>
      <c r="G205" s="92"/>
      <c r="I205" s="135"/>
      <c r="J205" s="83"/>
      <c r="K205" s="69"/>
      <c r="L205" s="87"/>
    </row>
    <row r="206" spans="1:12" s="85" customFormat="1" x14ac:dyDescent="0.2">
      <c r="D206" s="70"/>
      <c r="E206" s="157"/>
      <c r="F206" s="70"/>
      <c r="G206" s="92"/>
      <c r="H206" s="204"/>
      <c r="I206" s="135"/>
      <c r="J206" s="83"/>
      <c r="K206" s="86"/>
      <c r="L206" s="84"/>
    </row>
    <row r="207" spans="1:12" ht="11.25" customHeight="1" x14ac:dyDescent="0.2">
      <c r="A207" s="64"/>
      <c r="C207" s="64"/>
      <c r="G207" s="92"/>
      <c r="I207" s="135"/>
      <c r="J207" s="83"/>
      <c r="K207" s="69"/>
      <c r="L207" s="84"/>
    </row>
    <row r="208" spans="1:12" x14ac:dyDescent="0.2">
      <c r="A208" s="64"/>
      <c r="C208" s="64"/>
      <c r="G208" s="92"/>
      <c r="I208" s="135"/>
      <c r="J208" s="83"/>
      <c r="K208" s="69"/>
      <c r="L208" s="84"/>
    </row>
    <row r="209" spans="1:12" ht="13.5" customHeight="1" x14ac:dyDescent="0.2">
      <c r="A209" s="64"/>
      <c r="C209" s="64"/>
      <c r="G209" s="92"/>
      <c r="I209" s="135"/>
      <c r="J209" s="83"/>
      <c r="K209" s="69"/>
      <c r="L209" s="84"/>
    </row>
    <row r="210" spans="1:12" x14ac:dyDescent="0.2">
      <c r="A210" s="64"/>
      <c r="C210" s="64"/>
      <c r="G210" s="92"/>
      <c r="I210" s="135"/>
      <c r="J210" s="83"/>
      <c r="K210" s="69"/>
      <c r="L210" s="84"/>
    </row>
    <row r="211" spans="1:12" x14ac:dyDescent="0.2">
      <c r="A211" s="64"/>
      <c r="C211" s="64"/>
      <c r="G211" s="92"/>
      <c r="I211" s="135"/>
      <c r="J211" s="83"/>
      <c r="K211" s="69"/>
      <c r="L211" s="84"/>
    </row>
    <row r="212" spans="1:12" customFormat="1" x14ac:dyDescent="0.2">
      <c r="A212" s="65"/>
      <c r="B212" s="64"/>
      <c r="C212" s="65"/>
      <c r="D212" s="211"/>
      <c r="E212" s="211"/>
      <c r="F212" s="211"/>
      <c r="G212" s="211"/>
      <c r="H212" s="214"/>
      <c r="I212" s="214"/>
      <c r="J212" s="211"/>
      <c r="K212" s="211"/>
      <c r="L212" s="211"/>
    </row>
    <row r="213" spans="1:12" x14ac:dyDescent="0.2">
      <c r="A213" s="64"/>
      <c r="C213" s="64"/>
      <c r="G213" s="92"/>
      <c r="I213" s="135"/>
      <c r="J213" s="83"/>
      <c r="K213" s="69"/>
      <c r="L213" s="87"/>
    </row>
    <row r="214" spans="1:12" s="85" customFormat="1" x14ac:dyDescent="0.2">
      <c r="D214" s="66"/>
      <c r="E214" s="156"/>
      <c r="F214" s="66"/>
      <c r="G214" s="92"/>
      <c r="H214" s="204"/>
      <c r="I214" s="135"/>
      <c r="J214" s="83"/>
      <c r="K214" s="86"/>
      <c r="L214" s="84"/>
    </row>
    <row r="215" spans="1:12" s="85" customFormat="1" x14ac:dyDescent="0.2">
      <c r="D215" s="66"/>
      <c r="E215" s="156"/>
      <c r="F215" s="66"/>
      <c r="G215" s="92"/>
      <c r="H215" s="204"/>
      <c r="I215" s="135"/>
      <c r="J215" s="83"/>
      <c r="K215" s="86"/>
      <c r="L215" s="84"/>
    </row>
    <row r="216" spans="1:12" x14ac:dyDescent="0.2">
      <c r="A216" s="64"/>
      <c r="C216" s="64"/>
      <c r="G216" s="92"/>
      <c r="I216" s="135"/>
      <c r="J216" s="83"/>
      <c r="K216" s="69"/>
      <c r="L216" s="84"/>
    </row>
    <row r="217" spans="1:12" x14ac:dyDescent="0.2">
      <c r="A217" s="64"/>
      <c r="C217" s="64"/>
      <c r="G217" s="92"/>
      <c r="I217" s="135"/>
      <c r="J217" s="83"/>
      <c r="K217" s="69"/>
      <c r="L217" s="84"/>
    </row>
    <row r="218" spans="1:12" s="85" customFormat="1" x14ac:dyDescent="0.2">
      <c r="D218" s="66"/>
      <c r="E218" s="156"/>
      <c r="F218" s="66"/>
      <c r="G218" s="92"/>
      <c r="H218" s="204"/>
      <c r="I218" s="135"/>
      <c r="J218" s="83"/>
      <c r="K218" s="86"/>
      <c r="L218" s="84"/>
    </row>
    <row r="219" spans="1:12" s="85" customFormat="1" x14ac:dyDescent="0.2">
      <c r="A219" s="65"/>
      <c r="B219" s="228"/>
      <c r="C219" s="65"/>
      <c r="D219" s="66"/>
      <c r="E219" s="156"/>
      <c r="F219" s="66"/>
      <c r="G219" s="92"/>
      <c r="H219" s="204"/>
      <c r="I219" s="135"/>
      <c r="J219" s="83"/>
      <c r="K219" s="86"/>
      <c r="L219" s="84"/>
    </row>
    <row r="220" spans="1:12" s="85" customFormat="1" x14ac:dyDescent="0.2">
      <c r="A220" s="65"/>
      <c r="B220" s="228"/>
      <c r="C220" s="65"/>
      <c r="D220" s="66"/>
      <c r="E220" s="156"/>
      <c r="F220" s="66"/>
      <c r="G220" s="92"/>
      <c r="H220" s="204"/>
      <c r="I220" s="135"/>
      <c r="J220" s="83"/>
      <c r="K220" s="86"/>
      <c r="L220" s="84"/>
    </row>
    <row r="221" spans="1:12" x14ac:dyDescent="0.2">
      <c r="B221" s="228"/>
      <c r="G221" s="92"/>
      <c r="I221" s="135"/>
      <c r="J221" s="83"/>
      <c r="K221" s="69"/>
      <c r="L221" s="87"/>
    </row>
    <row r="222" spans="1:12" s="85" customFormat="1" x14ac:dyDescent="0.2">
      <c r="A222" s="65"/>
      <c r="B222" s="228"/>
      <c r="C222" s="65"/>
      <c r="D222" s="66"/>
      <c r="E222" s="156"/>
      <c r="F222" s="66"/>
      <c r="G222" s="92"/>
      <c r="H222" s="204"/>
      <c r="I222" s="135"/>
      <c r="J222" s="83"/>
      <c r="K222" s="86"/>
      <c r="L222" s="84"/>
    </row>
    <row r="223" spans="1:12" s="85" customFormat="1" x14ac:dyDescent="0.2">
      <c r="A223" s="65"/>
      <c r="B223" s="228"/>
      <c r="C223" s="65"/>
      <c r="D223" s="66"/>
      <c r="E223" s="156"/>
      <c r="F223" s="66"/>
      <c r="G223" s="92"/>
      <c r="H223" s="204"/>
      <c r="I223" s="135"/>
      <c r="J223" s="83"/>
      <c r="K223" s="86"/>
      <c r="L223" s="84"/>
    </row>
    <row r="224" spans="1:12" x14ac:dyDescent="0.2">
      <c r="B224" s="228"/>
      <c r="G224" s="92"/>
      <c r="I224" s="135"/>
      <c r="J224" s="83"/>
      <c r="K224" s="69"/>
      <c r="L224" s="70"/>
    </row>
    <row r="225" spans="1:12" x14ac:dyDescent="0.2">
      <c r="B225" s="228"/>
      <c r="G225" s="92"/>
      <c r="I225" s="135"/>
      <c r="J225" s="83"/>
      <c r="K225" s="69"/>
      <c r="L225" s="87"/>
    </row>
    <row r="226" spans="1:12" s="85" customFormat="1" x14ac:dyDescent="0.2">
      <c r="A226" s="65"/>
      <c r="B226" s="228"/>
      <c r="C226" s="65"/>
      <c r="D226" s="66"/>
      <c r="E226" s="156"/>
      <c r="F226" s="66"/>
      <c r="G226" s="92"/>
      <c r="H226" s="204"/>
      <c r="I226" s="135"/>
      <c r="J226" s="83"/>
      <c r="K226" s="86"/>
      <c r="L226" s="84"/>
    </row>
    <row r="227" spans="1:12" s="85" customFormat="1" x14ac:dyDescent="0.2">
      <c r="A227" s="65"/>
      <c r="B227" s="228"/>
      <c r="C227" s="65"/>
      <c r="D227" s="66"/>
      <c r="E227" s="156"/>
      <c r="F227" s="66"/>
      <c r="G227" s="92"/>
      <c r="H227" s="204"/>
      <c r="I227" s="135"/>
      <c r="J227" s="83"/>
      <c r="K227" s="86"/>
      <c r="L227" s="84"/>
    </row>
    <row r="228" spans="1:12" s="85" customFormat="1" x14ac:dyDescent="0.2">
      <c r="A228" s="65"/>
      <c r="B228" s="228"/>
      <c r="C228" s="65"/>
      <c r="D228" s="66"/>
      <c r="E228" s="156"/>
      <c r="F228" s="66"/>
      <c r="G228" s="92"/>
      <c r="H228" s="204"/>
      <c r="I228" s="135"/>
      <c r="J228" s="83"/>
      <c r="K228" s="86"/>
      <c r="L228" s="84"/>
    </row>
    <row r="229" spans="1:12" s="85" customFormat="1" x14ac:dyDescent="0.2">
      <c r="A229" s="65"/>
      <c r="B229" s="228"/>
      <c r="C229" s="65"/>
      <c r="D229" s="66"/>
      <c r="E229" s="156"/>
      <c r="F229" s="66"/>
      <c r="G229" s="92"/>
      <c r="H229" s="204"/>
      <c r="I229" s="135"/>
      <c r="J229" s="83"/>
      <c r="K229" s="86"/>
      <c r="L229" s="84"/>
    </row>
    <row r="230" spans="1:12" s="85" customFormat="1" x14ac:dyDescent="0.2">
      <c r="A230" s="65"/>
      <c r="B230" s="228"/>
      <c r="C230" s="65"/>
      <c r="D230" s="66"/>
      <c r="E230" s="156"/>
      <c r="F230" s="66"/>
      <c r="G230" s="92"/>
      <c r="H230" s="204"/>
      <c r="I230" s="135"/>
      <c r="J230" s="83"/>
      <c r="K230" s="86"/>
      <c r="L230" s="84"/>
    </row>
    <row r="231" spans="1:12" s="85" customFormat="1" x14ac:dyDescent="0.2">
      <c r="A231" s="65"/>
      <c r="B231" s="228"/>
      <c r="C231" s="65"/>
      <c r="D231" s="66"/>
      <c r="E231" s="156"/>
      <c r="F231" s="66"/>
      <c r="G231" s="92"/>
      <c r="H231" s="204"/>
      <c r="I231" s="135"/>
      <c r="J231" s="83"/>
      <c r="K231" s="86"/>
      <c r="L231" s="84"/>
    </row>
    <row r="232" spans="1:12" x14ac:dyDescent="0.2">
      <c r="B232" s="228"/>
      <c r="G232" s="92"/>
      <c r="I232" s="135"/>
      <c r="J232" s="83"/>
      <c r="K232" s="69"/>
      <c r="L232" s="70"/>
    </row>
    <row r="233" spans="1:12" x14ac:dyDescent="0.2">
      <c r="B233" s="228"/>
      <c r="G233" s="92"/>
      <c r="I233" s="135"/>
      <c r="J233" s="83"/>
      <c r="K233" s="69"/>
      <c r="L233" s="70"/>
    </row>
    <row r="234" spans="1:12" x14ac:dyDescent="0.2">
      <c r="B234" s="228"/>
      <c r="G234" s="92"/>
      <c r="I234" s="135"/>
      <c r="J234" s="83"/>
      <c r="K234" s="69"/>
      <c r="L234" s="70"/>
    </row>
    <row r="235" spans="1:12" x14ac:dyDescent="0.2">
      <c r="B235" s="228"/>
      <c r="G235" s="92"/>
      <c r="I235" s="135"/>
      <c r="J235" s="83"/>
      <c r="K235" s="69"/>
      <c r="L235" s="70"/>
    </row>
    <row r="236" spans="1:12" x14ac:dyDescent="0.2">
      <c r="B236" s="228"/>
      <c r="G236" s="92"/>
      <c r="I236" s="135"/>
      <c r="J236" s="83"/>
      <c r="K236" s="69"/>
      <c r="L236" s="70"/>
    </row>
    <row r="237" spans="1:12" x14ac:dyDescent="0.2">
      <c r="B237" s="228"/>
      <c r="G237" s="92"/>
      <c r="I237" s="135"/>
      <c r="J237" s="83"/>
      <c r="K237" s="69"/>
      <c r="L237" s="70"/>
    </row>
    <row r="238" spans="1:12" x14ac:dyDescent="0.2">
      <c r="B238" s="228"/>
      <c r="G238" s="92"/>
      <c r="I238" s="135"/>
      <c r="J238" s="83"/>
      <c r="K238" s="69"/>
      <c r="L238" s="70"/>
    </row>
    <row r="239" spans="1:12" x14ac:dyDescent="0.2">
      <c r="B239" s="228"/>
      <c r="G239" s="92"/>
      <c r="I239" s="135"/>
      <c r="J239" s="83"/>
      <c r="K239" s="69"/>
      <c r="L239" s="87"/>
    </row>
    <row r="240" spans="1:12" s="85" customFormat="1" x14ac:dyDescent="0.2">
      <c r="A240" s="65"/>
      <c r="B240" s="228"/>
      <c r="C240" s="65"/>
      <c r="D240" s="66"/>
      <c r="E240" s="156"/>
      <c r="F240" s="66"/>
      <c r="G240" s="92"/>
      <c r="H240" s="204"/>
      <c r="I240" s="135"/>
      <c r="J240" s="83"/>
      <c r="K240" s="86"/>
      <c r="L240" s="84"/>
    </row>
    <row r="241" spans="1:12" x14ac:dyDescent="0.2">
      <c r="B241" s="228"/>
      <c r="G241" s="92"/>
      <c r="I241" s="135"/>
      <c r="J241" s="83"/>
      <c r="K241" s="69"/>
      <c r="L241" s="70"/>
    </row>
    <row r="242" spans="1:12" x14ac:dyDescent="0.2">
      <c r="B242" s="228"/>
      <c r="G242" s="92"/>
      <c r="I242" s="135"/>
      <c r="J242" s="83"/>
      <c r="K242" s="69"/>
      <c r="L242" s="70"/>
    </row>
    <row r="243" spans="1:12" s="85" customFormat="1" x14ac:dyDescent="0.2">
      <c r="A243" s="65"/>
      <c r="B243" s="228"/>
      <c r="C243" s="65"/>
      <c r="D243" s="66"/>
      <c r="E243" s="156"/>
      <c r="F243" s="66"/>
      <c r="G243" s="92"/>
      <c r="H243" s="204"/>
      <c r="I243" s="88"/>
      <c r="J243" s="86"/>
      <c r="K243" s="86"/>
      <c r="L243" s="89"/>
    </row>
    <row r="244" spans="1:12" x14ac:dyDescent="0.2">
      <c r="B244" s="228"/>
      <c r="G244" s="92"/>
      <c r="I244" s="83"/>
      <c r="J244" s="69"/>
      <c r="K244" s="69"/>
      <c r="L244" s="87"/>
    </row>
    <row r="245" spans="1:12" x14ac:dyDescent="0.2">
      <c r="B245" s="228"/>
      <c r="G245" s="92"/>
      <c r="I245" s="83"/>
      <c r="J245" s="69"/>
      <c r="K245" s="69"/>
      <c r="L245" s="87"/>
    </row>
    <row r="246" spans="1:12" x14ac:dyDescent="0.2">
      <c r="B246" s="228"/>
      <c r="G246" s="92"/>
      <c r="I246" s="69"/>
      <c r="J246" s="69"/>
      <c r="K246" s="69"/>
      <c r="L246" s="70"/>
    </row>
    <row r="247" spans="1:12" ht="7.5" customHeight="1" x14ac:dyDescent="0.2">
      <c r="B247" s="228"/>
      <c r="G247" s="92"/>
      <c r="I247" s="69"/>
      <c r="J247" s="69"/>
      <c r="K247" s="69"/>
      <c r="L247" s="70"/>
    </row>
    <row r="248" spans="1:12" x14ac:dyDescent="0.2">
      <c r="B248" s="228"/>
      <c r="G248" s="92"/>
      <c r="I248" s="69"/>
      <c r="J248" s="69"/>
      <c r="K248" s="69"/>
      <c r="L248" s="70"/>
    </row>
    <row r="249" spans="1:12" x14ac:dyDescent="0.2">
      <c r="B249" s="228"/>
      <c r="G249" s="92"/>
      <c r="I249" s="69"/>
      <c r="J249" s="69"/>
      <c r="K249" s="69"/>
      <c r="L249" s="70"/>
    </row>
    <row r="250" spans="1:12" x14ac:dyDescent="0.2">
      <c r="B250" s="228"/>
      <c r="G250" s="92"/>
      <c r="I250" s="69"/>
      <c r="J250" s="69"/>
      <c r="K250" s="69"/>
      <c r="L250" s="70"/>
    </row>
    <row r="251" spans="1:12" x14ac:dyDescent="0.2">
      <c r="B251" s="228"/>
      <c r="G251" s="92"/>
      <c r="I251" s="69"/>
      <c r="J251" s="69"/>
      <c r="K251" s="69"/>
      <c r="L251" s="70"/>
    </row>
    <row r="252" spans="1:12" x14ac:dyDescent="0.2">
      <c r="B252" s="228"/>
      <c r="G252" s="92"/>
      <c r="I252" s="69"/>
      <c r="J252" s="69"/>
      <c r="K252" s="69"/>
      <c r="L252" s="70"/>
    </row>
    <row r="253" spans="1:12" x14ac:dyDescent="0.2">
      <c r="B253" s="228"/>
      <c r="G253" s="92"/>
      <c r="I253" s="69"/>
      <c r="J253" s="69"/>
      <c r="K253" s="69"/>
      <c r="L253" s="70"/>
    </row>
    <row r="254" spans="1:12" x14ac:dyDescent="0.2">
      <c r="B254" s="228"/>
      <c r="G254" s="92"/>
      <c r="I254" s="69"/>
      <c r="J254" s="69"/>
      <c r="K254" s="69"/>
      <c r="L254" s="70"/>
    </row>
    <row r="255" spans="1:12" x14ac:dyDescent="0.2">
      <c r="B255" s="228"/>
      <c r="G255" s="92"/>
      <c r="I255" s="69"/>
      <c r="J255" s="69"/>
      <c r="K255" s="69"/>
      <c r="L255" s="70"/>
    </row>
    <row r="256" spans="1:12" x14ac:dyDescent="0.2">
      <c r="B256" s="228"/>
      <c r="G256" s="92"/>
      <c r="I256" s="69"/>
      <c r="J256" s="69"/>
      <c r="K256" s="69"/>
      <c r="L256" s="70"/>
    </row>
    <row r="257" spans="2:12" x14ac:dyDescent="0.2">
      <c r="B257" s="228"/>
      <c r="G257" s="92"/>
      <c r="I257" s="69"/>
      <c r="J257" s="69"/>
      <c r="K257" s="69"/>
      <c r="L257" s="70"/>
    </row>
    <row r="258" spans="2:12" x14ac:dyDescent="0.2">
      <c r="B258" s="228"/>
      <c r="G258" s="92"/>
      <c r="I258" s="69"/>
      <c r="J258" s="69"/>
      <c r="K258" s="69"/>
      <c r="L258" s="70"/>
    </row>
    <row r="259" spans="2:12" x14ac:dyDescent="0.2">
      <c r="B259" s="228"/>
      <c r="G259" s="92"/>
      <c r="I259" s="69"/>
      <c r="J259" s="69"/>
      <c r="K259" s="69"/>
      <c r="L259" s="70"/>
    </row>
    <row r="260" spans="2:12" x14ac:dyDescent="0.2">
      <c r="B260" s="228"/>
      <c r="G260" s="92"/>
      <c r="I260" s="69"/>
      <c r="J260" s="69"/>
      <c r="K260" s="69"/>
      <c r="L260" s="70"/>
    </row>
    <row r="261" spans="2:12" x14ac:dyDescent="0.2">
      <c r="B261" s="228"/>
      <c r="G261" s="92"/>
      <c r="I261" s="69"/>
      <c r="J261" s="69"/>
      <c r="K261" s="69"/>
      <c r="L261" s="70"/>
    </row>
    <row r="262" spans="2:12" x14ac:dyDescent="0.2">
      <c r="B262" s="228"/>
      <c r="G262" s="92"/>
      <c r="I262" s="69"/>
      <c r="J262" s="69"/>
      <c r="K262" s="69"/>
      <c r="L262" s="70"/>
    </row>
    <row r="263" spans="2:12" x14ac:dyDescent="0.2">
      <c r="B263" s="228"/>
      <c r="G263" s="92"/>
      <c r="I263" s="69"/>
      <c r="J263" s="69"/>
      <c r="K263" s="69"/>
      <c r="L263" s="70"/>
    </row>
    <row r="264" spans="2:12" x14ac:dyDescent="0.2">
      <c r="B264" s="228"/>
      <c r="G264" s="92"/>
      <c r="I264" s="69"/>
      <c r="J264" s="69"/>
      <c r="K264" s="69"/>
      <c r="L264" s="70"/>
    </row>
    <row r="265" spans="2:12" x14ac:dyDescent="0.2">
      <c r="B265" s="228"/>
      <c r="G265" s="92"/>
      <c r="I265" s="69"/>
      <c r="J265" s="69"/>
      <c r="K265" s="69"/>
      <c r="L265" s="70"/>
    </row>
    <row r="266" spans="2:12" x14ac:dyDescent="0.2">
      <c r="B266" s="228"/>
      <c r="I266" s="69"/>
      <c r="J266" s="69"/>
      <c r="K266" s="69"/>
      <c r="L266" s="70"/>
    </row>
    <row r="267" spans="2:12" x14ac:dyDescent="0.2">
      <c r="B267" s="228"/>
      <c r="I267" s="69"/>
      <c r="J267" s="69"/>
      <c r="K267" s="69"/>
      <c r="L267" s="70"/>
    </row>
    <row r="268" spans="2:12" x14ac:dyDescent="0.2">
      <c r="B268" s="228"/>
      <c r="I268" s="69"/>
      <c r="J268" s="69"/>
      <c r="K268" s="69"/>
      <c r="L268" s="70"/>
    </row>
    <row r="269" spans="2:12" x14ac:dyDescent="0.2">
      <c r="B269" s="228"/>
      <c r="I269" s="69"/>
      <c r="J269" s="69"/>
      <c r="K269" s="69"/>
      <c r="L269" s="70"/>
    </row>
    <row r="270" spans="2:12" x14ac:dyDescent="0.2">
      <c r="B270" s="228"/>
      <c r="I270" s="69"/>
      <c r="J270" s="69"/>
      <c r="K270" s="69"/>
      <c r="L270" s="70"/>
    </row>
    <row r="271" spans="2:12" x14ac:dyDescent="0.2">
      <c r="B271" s="228"/>
      <c r="I271" s="69"/>
      <c r="J271" s="69"/>
      <c r="K271" s="69"/>
      <c r="L271" s="70"/>
    </row>
    <row r="272" spans="2:12" x14ac:dyDescent="0.2">
      <c r="B272" s="228"/>
      <c r="I272" s="69"/>
      <c r="J272" s="69"/>
      <c r="K272" s="69"/>
      <c r="L272" s="70"/>
    </row>
    <row r="273" spans="2:12" x14ac:dyDescent="0.2">
      <c r="B273" s="228"/>
      <c r="I273" s="69"/>
      <c r="J273" s="69"/>
      <c r="K273" s="69"/>
      <c r="L273" s="70"/>
    </row>
    <row r="274" spans="2:12" x14ac:dyDescent="0.2">
      <c r="B274" s="228"/>
      <c r="I274" s="69"/>
      <c r="J274" s="69"/>
      <c r="K274" s="69"/>
      <c r="L274" s="70"/>
    </row>
    <row r="275" spans="2:12" x14ac:dyDescent="0.2">
      <c r="B275" s="228"/>
      <c r="I275" s="69"/>
      <c r="J275" s="69"/>
      <c r="K275" s="69"/>
      <c r="L275" s="70"/>
    </row>
    <row r="276" spans="2:12" x14ac:dyDescent="0.2">
      <c r="B276" s="228"/>
      <c r="I276" s="69"/>
      <c r="J276" s="69"/>
      <c r="K276" s="69"/>
      <c r="L276" s="70"/>
    </row>
    <row r="277" spans="2:12" x14ac:dyDescent="0.2">
      <c r="B277" s="228"/>
      <c r="I277" s="69"/>
      <c r="J277" s="69"/>
      <c r="K277" s="69"/>
      <c r="L277" s="70"/>
    </row>
    <row r="278" spans="2:12" x14ac:dyDescent="0.2">
      <c r="B278" s="228"/>
      <c r="I278" s="69"/>
      <c r="J278" s="69"/>
      <c r="K278" s="69"/>
      <c r="L278" s="70"/>
    </row>
    <row r="279" spans="2:12" x14ac:dyDescent="0.2">
      <c r="B279" s="228"/>
      <c r="I279" s="69"/>
      <c r="J279" s="69"/>
      <c r="K279" s="69"/>
      <c r="L279" s="70"/>
    </row>
    <row r="280" spans="2:12" x14ac:dyDescent="0.2">
      <c r="B280" s="228"/>
      <c r="I280" s="69"/>
      <c r="J280" s="69"/>
      <c r="K280" s="69"/>
      <c r="L280" s="70"/>
    </row>
    <row r="281" spans="2:12" x14ac:dyDescent="0.2">
      <c r="B281" s="228"/>
      <c r="I281" s="69"/>
      <c r="J281" s="69"/>
      <c r="K281" s="69"/>
      <c r="L281" s="70"/>
    </row>
    <row r="282" spans="2:12" x14ac:dyDescent="0.2">
      <c r="B282" s="228"/>
      <c r="I282" s="69"/>
      <c r="J282" s="69"/>
      <c r="K282" s="69"/>
      <c r="L282" s="70"/>
    </row>
    <row r="283" spans="2:12" x14ac:dyDescent="0.2">
      <c r="B283" s="228"/>
      <c r="I283" s="69"/>
      <c r="J283" s="69"/>
      <c r="K283" s="69"/>
      <c r="L283" s="70"/>
    </row>
    <row r="284" spans="2:12" x14ac:dyDescent="0.2">
      <c r="B284" s="228"/>
      <c r="I284" s="69"/>
      <c r="J284" s="69"/>
      <c r="K284" s="69"/>
      <c r="L284" s="70"/>
    </row>
    <row r="285" spans="2:12" x14ac:dyDescent="0.2">
      <c r="B285" s="228"/>
      <c r="I285" s="69"/>
      <c r="J285" s="69"/>
      <c r="K285" s="69"/>
      <c r="L285" s="70"/>
    </row>
    <row r="286" spans="2:12" x14ac:dyDescent="0.2">
      <c r="B286" s="228"/>
      <c r="I286" s="69"/>
      <c r="J286" s="69"/>
      <c r="K286" s="69"/>
      <c r="L286" s="70"/>
    </row>
    <row r="287" spans="2:12" x14ac:dyDescent="0.2">
      <c r="B287" s="228"/>
      <c r="I287" s="69"/>
      <c r="J287" s="69"/>
      <c r="K287" s="69"/>
      <c r="L287" s="70"/>
    </row>
    <row r="288" spans="2:12" x14ac:dyDescent="0.2">
      <c r="B288" s="228"/>
      <c r="I288" s="69"/>
      <c r="J288" s="69"/>
      <c r="K288" s="69"/>
      <c r="L288" s="70"/>
    </row>
    <row r="289" spans="2:12" x14ac:dyDescent="0.2">
      <c r="B289" s="228"/>
      <c r="I289" s="69"/>
      <c r="J289" s="69"/>
      <c r="K289" s="69"/>
      <c r="L289" s="70"/>
    </row>
    <row r="290" spans="2:12" x14ac:dyDescent="0.2">
      <c r="B290" s="228"/>
      <c r="I290" s="69"/>
      <c r="J290" s="69"/>
      <c r="K290" s="69"/>
      <c r="L290" s="70"/>
    </row>
    <row r="291" spans="2:12" x14ac:dyDescent="0.2">
      <c r="B291" s="228"/>
      <c r="I291" s="69"/>
      <c r="J291" s="69"/>
      <c r="K291" s="69"/>
      <c r="L291" s="70"/>
    </row>
    <row r="292" spans="2:12" x14ac:dyDescent="0.2">
      <c r="B292" s="228"/>
      <c r="I292" s="69"/>
      <c r="J292" s="69"/>
      <c r="K292" s="69"/>
      <c r="L292" s="70"/>
    </row>
    <row r="293" spans="2:12" x14ac:dyDescent="0.2">
      <c r="B293" s="228"/>
      <c r="I293" s="69"/>
      <c r="J293" s="69"/>
      <c r="K293" s="69"/>
      <c r="L293" s="70"/>
    </row>
    <row r="294" spans="2:12" x14ac:dyDescent="0.2">
      <c r="B294" s="228"/>
      <c r="I294" s="69"/>
      <c r="J294" s="69"/>
      <c r="K294" s="69"/>
      <c r="L294" s="70"/>
    </row>
    <row r="295" spans="2:12" x14ac:dyDescent="0.2">
      <c r="B295" s="228"/>
      <c r="I295" s="69"/>
      <c r="J295" s="69"/>
      <c r="K295" s="69"/>
      <c r="L295" s="70"/>
    </row>
    <row r="296" spans="2:12" x14ac:dyDescent="0.2">
      <c r="B296" s="228"/>
      <c r="I296" s="69"/>
      <c r="J296" s="69"/>
      <c r="K296" s="69"/>
      <c r="L296" s="70"/>
    </row>
    <row r="297" spans="2:12" x14ac:dyDescent="0.2">
      <c r="B297" s="228"/>
      <c r="I297" s="69"/>
      <c r="J297" s="69"/>
      <c r="K297" s="69"/>
      <c r="L297" s="70"/>
    </row>
    <row r="298" spans="2:12" x14ac:dyDescent="0.2">
      <c r="B298" s="228"/>
      <c r="I298" s="69"/>
      <c r="J298" s="69"/>
      <c r="K298" s="69"/>
      <c r="L298" s="70"/>
    </row>
    <row r="299" spans="2:12" x14ac:dyDescent="0.2">
      <c r="B299" s="228"/>
      <c r="I299" s="69"/>
      <c r="J299" s="69"/>
      <c r="K299" s="69"/>
      <c r="L299" s="70"/>
    </row>
    <row r="300" spans="2:12" x14ac:dyDescent="0.2">
      <c r="B300" s="228"/>
      <c r="I300" s="69"/>
      <c r="J300" s="69"/>
      <c r="K300" s="69"/>
      <c r="L300" s="70"/>
    </row>
    <row r="301" spans="2:12" x14ac:dyDescent="0.2">
      <c r="B301" s="228"/>
      <c r="I301" s="69"/>
      <c r="J301" s="69"/>
      <c r="K301" s="69"/>
      <c r="L301" s="70"/>
    </row>
    <row r="302" spans="2:12" x14ac:dyDescent="0.2">
      <c r="B302" s="228"/>
      <c r="I302" s="69"/>
      <c r="J302" s="69"/>
      <c r="K302" s="69"/>
      <c r="L302" s="70"/>
    </row>
    <row r="303" spans="2:12" x14ac:dyDescent="0.2">
      <c r="B303" s="228"/>
      <c r="I303" s="69"/>
      <c r="J303" s="69"/>
      <c r="K303" s="69"/>
      <c r="L303" s="70"/>
    </row>
    <row r="304" spans="2:12" x14ac:dyDescent="0.2">
      <c r="B304" s="228"/>
      <c r="I304" s="69"/>
      <c r="J304" s="69"/>
      <c r="K304" s="69"/>
      <c r="L304" s="70"/>
    </row>
    <row r="305" spans="2:12" x14ac:dyDescent="0.2">
      <c r="B305" s="228"/>
      <c r="I305" s="69"/>
      <c r="J305" s="69"/>
      <c r="K305" s="69"/>
      <c r="L305" s="70"/>
    </row>
    <row r="306" spans="2:12" x14ac:dyDescent="0.2">
      <c r="B306" s="228"/>
      <c r="I306" s="69"/>
      <c r="J306" s="69"/>
      <c r="K306" s="69"/>
      <c r="L306" s="70"/>
    </row>
    <row r="307" spans="2:12" x14ac:dyDescent="0.2">
      <c r="B307" s="228"/>
      <c r="I307" s="69"/>
      <c r="J307" s="69"/>
      <c r="K307" s="69"/>
      <c r="L307" s="70"/>
    </row>
    <row r="308" spans="2:12" x14ac:dyDescent="0.2">
      <c r="B308" s="228"/>
      <c r="I308" s="69"/>
      <c r="J308" s="69"/>
      <c r="K308" s="69"/>
      <c r="L308" s="70"/>
    </row>
    <row r="309" spans="2:12" x14ac:dyDescent="0.2">
      <c r="B309" s="228"/>
      <c r="I309" s="69"/>
      <c r="J309" s="69"/>
      <c r="K309" s="69"/>
      <c r="L309" s="70"/>
    </row>
    <row r="310" spans="2:12" x14ac:dyDescent="0.2">
      <c r="B310" s="228"/>
      <c r="I310" s="69"/>
      <c r="J310" s="69"/>
      <c r="K310" s="69"/>
      <c r="L310" s="70"/>
    </row>
    <row r="311" spans="2:12" x14ac:dyDescent="0.2">
      <c r="B311" s="228"/>
      <c r="I311" s="69"/>
      <c r="J311" s="69"/>
      <c r="K311" s="69"/>
      <c r="L311" s="70"/>
    </row>
    <row r="312" spans="2:12" x14ac:dyDescent="0.2">
      <c r="B312" s="228"/>
      <c r="I312" s="69"/>
      <c r="J312" s="69"/>
      <c r="K312" s="69"/>
      <c r="L312" s="70"/>
    </row>
    <row r="313" spans="2:12" x14ac:dyDescent="0.2">
      <c r="B313" s="228"/>
      <c r="I313" s="69"/>
      <c r="J313" s="69"/>
      <c r="K313" s="69"/>
      <c r="L313" s="70"/>
    </row>
    <row r="314" spans="2:12" x14ac:dyDescent="0.2">
      <c r="B314" s="228"/>
      <c r="I314" s="69"/>
      <c r="J314" s="69"/>
      <c r="K314" s="69"/>
      <c r="L314" s="70"/>
    </row>
    <row r="315" spans="2:12" x14ac:dyDescent="0.2">
      <c r="B315" s="228"/>
      <c r="I315" s="69"/>
      <c r="J315" s="69"/>
      <c r="K315" s="69"/>
      <c r="L315" s="70"/>
    </row>
    <row r="316" spans="2:12" x14ac:dyDescent="0.2">
      <c r="B316" s="228"/>
      <c r="I316" s="69"/>
      <c r="J316" s="69"/>
      <c r="K316" s="69"/>
      <c r="L316" s="70"/>
    </row>
    <row r="317" spans="2:12" x14ac:dyDescent="0.2">
      <c r="B317" s="228"/>
      <c r="I317" s="69"/>
      <c r="J317" s="69"/>
      <c r="K317" s="69"/>
      <c r="L317" s="70"/>
    </row>
    <row r="318" spans="2:12" x14ac:dyDescent="0.2">
      <c r="B318" s="228"/>
      <c r="I318" s="69"/>
      <c r="J318" s="69"/>
      <c r="K318" s="69"/>
      <c r="L318" s="70"/>
    </row>
    <row r="319" spans="2:12" x14ac:dyDescent="0.2">
      <c r="B319" s="228"/>
      <c r="I319" s="69"/>
      <c r="J319" s="69"/>
      <c r="K319" s="69"/>
      <c r="L319" s="70"/>
    </row>
    <row r="320" spans="2:12" x14ac:dyDescent="0.2">
      <c r="B320" s="228"/>
      <c r="I320" s="69"/>
      <c r="J320" s="69"/>
      <c r="K320" s="69"/>
      <c r="L320" s="70"/>
    </row>
    <row r="321" spans="2:12" x14ac:dyDescent="0.2">
      <c r="B321" s="228"/>
      <c r="I321" s="69"/>
      <c r="J321" s="69"/>
      <c r="K321" s="69"/>
      <c r="L321" s="70"/>
    </row>
    <row r="322" spans="2:12" x14ac:dyDescent="0.2">
      <c r="B322" s="228"/>
      <c r="I322" s="69"/>
      <c r="J322" s="69"/>
      <c r="K322" s="69"/>
      <c r="L322" s="70"/>
    </row>
    <row r="323" spans="2:12" x14ac:dyDescent="0.2">
      <c r="B323" s="228"/>
      <c r="I323" s="69"/>
      <c r="J323" s="69"/>
      <c r="K323" s="69"/>
      <c r="L323" s="70"/>
    </row>
    <row r="324" spans="2:12" x14ac:dyDescent="0.2">
      <c r="B324" s="228"/>
      <c r="I324" s="69"/>
      <c r="J324" s="69"/>
      <c r="K324" s="69"/>
      <c r="L324" s="70"/>
    </row>
    <row r="325" spans="2:12" x14ac:dyDescent="0.2">
      <c r="B325" s="228"/>
      <c r="I325" s="69"/>
      <c r="J325" s="69"/>
      <c r="K325" s="69"/>
      <c r="L325" s="70"/>
    </row>
    <row r="326" spans="2:12" x14ac:dyDescent="0.2">
      <c r="B326" s="228"/>
      <c r="I326" s="69"/>
      <c r="J326" s="69"/>
      <c r="K326" s="69"/>
      <c r="L326" s="70"/>
    </row>
    <row r="327" spans="2:12" x14ac:dyDescent="0.2">
      <c r="B327" s="228"/>
      <c r="I327" s="69"/>
      <c r="J327" s="69"/>
      <c r="K327" s="69"/>
      <c r="L327" s="70"/>
    </row>
    <row r="328" spans="2:12" x14ac:dyDescent="0.2">
      <c r="B328" s="228"/>
      <c r="I328" s="69"/>
      <c r="J328" s="69"/>
      <c r="K328" s="69"/>
      <c r="L328" s="70"/>
    </row>
    <row r="329" spans="2:12" x14ac:dyDescent="0.2">
      <c r="B329" s="228"/>
      <c r="I329" s="69"/>
      <c r="J329" s="69"/>
      <c r="K329" s="69"/>
      <c r="L329" s="70"/>
    </row>
    <row r="330" spans="2:12" x14ac:dyDescent="0.2">
      <c r="B330" s="228"/>
      <c r="I330" s="69"/>
      <c r="J330" s="69"/>
      <c r="K330" s="69"/>
      <c r="L330" s="70"/>
    </row>
    <row r="331" spans="2:12" x14ac:dyDescent="0.2">
      <c r="B331" s="228"/>
      <c r="I331" s="69"/>
      <c r="J331" s="69"/>
      <c r="K331" s="69"/>
      <c r="L331" s="70"/>
    </row>
    <row r="332" spans="2:12" x14ac:dyDescent="0.2">
      <c r="B332" s="228"/>
      <c r="I332" s="69"/>
      <c r="J332" s="69"/>
      <c r="K332" s="69"/>
      <c r="L332" s="70"/>
    </row>
    <row r="333" spans="2:12" x14ac:dyDescent="0.2">
      <c r="B333" s="228"/>
      <c r="I333" s="69"/>
      <c r="J333" s="69"/>
      <c r="K333" s="69"/>
      <c r="L333" s="70"/>
    </row>
    <row r="334" spans="2:12" x14ac:dyDescent="0.2">
      <c r="B334" s="228"/>
      <c r="I334" s="69"/>
      <c r="J334" s="69"/>
      <c r="K334" s="69"/>
      <c r="L334" s="70"/>
    </row>
    <row r="335" spans="2:12" x14ac:dyDescent="0.2">
      <c r="B335" s="228"/>
      <c r="I335" s="69"/>
      <c r="J335" s="69"/>
      <c r="K335" s="69"/>
      <c r="L335" s="70"/>
    </row>
    <row r="336" spans="2:12" x14ac:dyDescent="0.2">
      <c r="B336" s="228"/>
      <c r="I336" s="69"/>
      <c r="J336" s="69"/>
      <c r="K336" s="69"/>
      <c r="L336" s="70"/>
    </row>
    <row r="337" spans="2:12" x14ac:dyDescent="0.2">
      <c r="B337" s="228"/>
      <c r="I337" s="69"/>
      <c r="J337" s="69"/>
      <c r="K337" s="69"/>
      <c r="L337" s="70"/>
    </row>
    <row r="338" spans="2:12" x14ac:dyDescent="0.2">
      <c r="B338" s="228"/>
      <c r="I338" s="69"/>
      <c r="J338" s="69"/>
      <c r="K338" s="69"/>
      <c r="L338" s="70"/>
    </row>
    <row r="339" spans="2:12" x14ac:dyDescent="0.2">
      <c r="B339" s="228"/>
      <c r="I339" s="69"/>
      <c r="J339" s="69"/>
      <c r="K339" s="69"/>
      <c r="L339" s="70"/>
    </row>
    <row r="340" spans="2:12" x14ac:dyDescent="0.2">
      <c r="B340" s="228"/>
      <c r="I340" s="69"/>
      <c r="J340" s="69"/>
      <c r="K340" s="69"/>
      <c r="L340" s="70"/>
    </row>
    <row r="341" spans="2:12" x14ac:dyDescent="0.2">
      <c r="B341" s="228"/>
      <c r="I341" s="69"/>
      <c r="J341" s="69"/>
      <c r="K341" s="69"/>
      <c r="L341" s="70"/>
    </row>
    <row r="342" spans="2:12" x14ac:dyDescent="0.2">
      <c r="B342" s="228"/>
      <c r="I342" s="69"/>
      <c r="J342" s="69"/>
      <c r="K342" s="69"/>
      <c r="L342" s="70"/>
    </row>
    <row r="343" spans="2:12" x14ac:dyDescent="0.2">
      <c r="B343" s="228"/>
      <c r="I343" s="69"/>
      <c r="J343" s="69"/>
      <c r="K343" s="69"/>
      <c r="L343" s="70"/>
    </row>
    <row r="344" spans="2:12" x14ac:dyDescent="0.2">
      <c r="B344" s="228"/>
      <c r="I344" s="69"/>
      <c r="J344" s="69"/>
      <c r="K344" s="69"/>
      <c r="L344" s="70"/>
    </row>
    <row r="345" spans="2:12" x14ac:dyDescent="0.2">
      <c r="B345" s="228"/>
      <c r="I345" s="69"/>
      <c r="J345" s="69"/>
      <c r="K345" s="69"/>
      <c r="L345" s="70"/>
    </row>
    <row r="346" spans="2:12" x14ac:dyDescent="0.2">
      <c r="B346" s="228"/>
      <c r="I346" s="69"/>
      <c r="J346" s="69"/>
      <c r="K346" s="69"/>
      <c r="L346" s="70"/>
    </row>
    <row r="347" spans="2:12" x14ac:dyDescent="0.2">
      <c r="B347" s="228"/>
      <c r="I347" s="69"/>
      <c r="J347" s="69"/>
      <c r="K347" s="69"/>
      <c r="L347" s="70"/>
    </row>
    <row r="348" spans="2:12" x14ac:dyDescent="0.2">
      <c r="B348" s="228"/>
      <c r="I348" s="69"/>
      <c r="J348" s="69"/>
      <c r="K348" s="69"/>
      <c r="L348" s="70"/>
    </row>
    <row r="349" spans="2:12" x14ac:dyDescent="0.2">
      <c r="B349" s="228"/>
      <c r="I349" s="69"/>
      <c r="J349" s="69"/>
      <c r="K349" s="69"/>
      <c r="L349" s="70"/>
    </row>
    <row r="350" spans="2:12" x14ac:dyDescent="0.2">
      <c r="B350" s="228"/>
      <c r="I350" s="69"/>
      <c r="J350" s="69"/>
      <c r="K350" s="69"/>
      <c r="L350" s="70"/>
    </row>
    <row r="351" spans="2:12" x14ac:dyDescent="0.2">
      <c r="B351" s="228"/>
      <c r="I351" s="69"/>
      <c r="J351" s="69"/>
      <c r="K351" s="69"/>
      <c r="L351" s="70"/>
    </row>
    <row r="352" spans="2:12" x14ac:dyDescent="0.2">
      <c r="B352" s="228"/>
      <c r="I352" s="69"/>
      <c r="J352" s="69"/>
      <c r="K352" s="69"/>
      <c r="L352" s="70"/>
    </row>
    <row r="353" spans="2:12" x14ac:dyDescent="0.2">
      <c r="B353" s="228"/>
      <c r="I353" s="69"/>
      <c r="J353" s="69"/>
      <c r="K353" s="69"/>
      <c r="L353" s="70"/>
    </row>
    <row r="354" spans="2:12" x14ac:dyDescent="0.2">
      <c r="B354" s="228"/>
      <c r="I354" s="69"/>
      <c r="J354" s="69"/>
      <c r="K354" s="69"/>
      <c r="L354" s="70"/>
    </row>
    <row r="355" spans="2:12" x14ac:dyDescent="0.2">
      <c r="B355" s="228"/>
      <c r="I355" s="69"/>
      <c r="J355" s="69"/>
      <c r="K355" s="69"/>
      <c r="L355" s="70"/>
    </row>
    <row r="356" spans="2:12" x14ac:dyDescent="0.2">
      <c r="B356" s="228"/>
      <c r="I356" s="69"/>
      <c r="J356" s="69"/>
      <c r="K356" s="69"/>
      <c r="L356" s="70"/>
    </row>
    <row r="357" spans="2:12" x14ac:dyDescent="0.2">
      <c r="B357" s="228"/>
      <c r="I357" s="69"/>
      <c r="J357" s="69"/>
      <c r="K357" s="69"/>
      <c r="L357" s="70"/>
    </row>
    <row r="358" spans="2:12" x14ac:dyDescent="0.2">
      <c r="B358" s="228"/>
      <c r="I358" s="69"/>
      <c r="J358" s="69"/>
      <c r="K358" s="69"/>
      <c r="L358" s="70"/>
    </row>
    <row r="359" spans="2:12" x14ac:dyDescent="0.2">
      <c r="B359" s="228"/>
      <c r="I359" s="69"/>
      <c r="J359" s="69"/>
      <c r="K359" s="69"/>
      <c r="L359" s="70"/>
    </row>
    <row r="360" spans="2:12" x14ac:dyDescent="0.2">
      <c r="B360" s="228"/>
      <c r="I360" s="69"/>
      <c r="J360" s="69"/>
      <c r="K360" s="69"/>
      <c r="L360" s="70"/>
    </row>
    <row r="361" spans="2:12" x14ac:dyDescent="0.2">
      <c r="B361" s="228"/>
      <c r="I361" s="69"/>
      <c r="J361" s="69"/>
      <c r="K361" s="69"/>
      <c r="L361" s="70"/>
    </row>
    <row r="362" spans="2:12" x14ac:dyDescent="0.2">
      <c r="B362" s="228"/>
      <c r="I362" s="69"/>
      <c r="J362" s="69"/>
      <c r="K362" s="69"/>
      <c r="L362" s="70"/>
    </row>
    <row r="363" spans="2:12" x14ac:dyDescent="0.2">
      <c r="B363" s="228"/>
      <c r="I363" s="69"/>
      <c r="J363" s="69"/>
      <c r="K363" s="69"/>
      <c r="L363" s="70"/>
    </row>
    <row r="364" spans="2:12" x14ac:dyDescent="0.2">
      <c r="B364" s="228"/>
      <c r="I364" s="69"/>
      <c r="J364" s="69"/>
      <c r="K364" s="69"/>
      <c r="L364" s="70"/>
    </row>
    <row r="365" spans="2:12" x14ac:dyDescent="0.2">
      <c r="B365" s="228"/>
      <c r="I365" s="69"/>
      <c r="J365" s="69"/>
      <c r="K365" s="69"/>
      <c r="L365" s="70"/>
    </row>
    <row r="366" spans="2:12" x14ac:dyDescent="0.2">
      <c r="B366" s="228"/>
      <c r="I366" s="69"/>
      <c r="J366" s="69"/>
      <c r="K366" s="69"/>
      <c r="L366" s="70"/>
    </row>
    <row r="367" spans="2:12" x14ac:dyDescent="0.2">
      <c r="B367" s="228"/>
      <c r="I367" s="69"/>
      <c r="J367" s="69"/>
      <c r="K367" s="69"/>
      <c r="L367" s="70"/>
    </row>
    <row r="368" spans="2:12" x14ac:dyDescent="0.2">
      <c r="B368" s="228"/>
      <c r="I368" s="69"/>
      <c r="J368" s="69"/>
      <c r="K368" s="69"/>
      <c r="L368" s="70"/>
    </row>
    <row r="369" spans="2:12" x14ac:dyDescent="0.2">
      <c r="B369" s="228"/>
      <c r="I369" s="69"/>
      <c r="J369" s="69"/>
      <c r="K369" s="69"/>
      <c r="L369" s="70"/>
    </row>
    <row r="370" spans="2:12" x14ac:dyDescent="0.2">
      <c r="B370" s="228"/>
      <c r="I370" s="69"/>
      <c r="J370" s="69"/>
      <c r="K370" s="69"/>
      <c r="L370" s="70"/>
    </row>
    <row r="371" spans="2:12" x14ac:dyDescent="0.2">
      <c r="B371" s="228"/>
      <c r="I371" s="69"/>
      <c r="J371" s="69"/>
      <c r="K371" s="69"/>
      <c r="L371" s="70"/>
    </row>
    <row r="372" spans="2:12" x14ac:dyDescent="0.2">
      <c r="I372" s="69"/>
      <c r="J372" s="69"/>
      <c r="K372" s="69"/>
      <c r="L372" s="70"/>
    </row>
    <row r="373" spans="2:12" x14ac:dyDescent="0.2">
      <c r="I373" s="69"/>
      <c r="J373" s="69"/>
      <c r="K373" s="69"/>
      <c r="L373" s="70"/>
    </row>
    <row r="374" spans="2:12" x14ac:dyDescent="0.2">
      <c r="I374" s="69"/>
      <c r="J374" s="69"/>
      <c r="K374" s="69"/>
      <c r="L374" s="70"/>
    </row>
  </sheetData>
  <mergeCells count="16">
    <mergeCell ref="B176:G176"/>
    <mergeCell ref="B189:G189"/>
    <mergeCell ref="B196:G196"/>
    <mergeCell ref="B197:G197"/>
    <mergeCell ref="B198:G198"/>
    <mergeCell ref="B190:G190"/>
    <mergeCell ref="B191:G191"/>
    <mergeCell ref="B192:G192"/>
    <mergeCell ref="B193:G193"/>
    <mergeCell ref="B194:G194"/>
    <mergeCell ref="L8:L9"/>
    <mergeCell ref="A4:G4"/>
    <mergeCell ref="A8:A9"/>
    <mergeCell ref="B8:B9"/>
    <mergeCell ref="C8:C9"/>
    <mergeCell ref="D8:D9"/>
  </mergeCells>
  <phoneticPr fontId="0" type="noConversion"/>
  <conditionalFormatting sqref="D107:D109 D111:D112">
    <cfRule type="cellIs" dxfId="1" priority="4" stopIfTrue="1" operator="equal">
      <formula>0</formula>
    </cfRule>
  </conditionalFormatting>
  <conditionalFormatting sqref="D110">
    <cfRule type="cellIs" dxfId="0" priority="1" stopIfTrue="1" operator="equal">
      <formula>0</formula>
    </cfRule>
  </conditionalFormatting>
  <pageMargins left="0.78740157480314965" right="0.31496062992125984" top="2.3228346456692917" bottom="0.35433070866141736" header="0.31496062992125984" footer="0.31496062992125984"/>
  <pageSetup paperSize="9" scale="59" orientation="portrait" verticalDpi="300" r:id="rId1"/>
  <headerFooter alignWithMargins="0">
    <oddFooter>Página &amp;P de &amp;N</oddFooter>
  </headerFooter>
  <drawing r:id="rId2"/>
  <legacyDrawing r:id="rId3"/>
  <oleObjects>
    <mc:AlternateContent xmlns:mc="http://schemas.openxmlformats.org/markup-compatibility/2006">
      <mc:Choice Requires="x14">
        <oleObject progId="Equation.3" shapeId="1025" r:id="rId4">
          <objectPr defaultSize="0" autoPict="0" r:id="rId5">
            <anchor moveWithCells="1">
              <from>
                <xdr:col>1</xdr:col>
                <xdr:colOff>76200</xdr:colOff>
                <xdr:row>125</xdr:row>
                <xdr:rowOff>47625</xdr:rowOff>
              </from>
              <to>
                <xdr:col>1</xdr:col>
                <xdr:colOff>2266950</xdr:colOff>
                <xdr:row>128</xdr:row>
                <xdr:rowOff>19050</xdr:rowOff>
              </to>
            </anchor>
          </objectPr>
        </oleObject>
      </mc:Choice>
      <mc:Fallback>
        <oleObject progId="Equation.3" shapeId="1025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2">
    <pageSetUpPr fitToPage="1"/>
  </sheetPr>
  <dimension ref="A1:N53"/>
  <sheetViews>
    <sheetView showGridLines="0" view="pageBreakPreview" zoomScale="90" zoomScaleNormal="100" zoomScaleSheetLayoutView="90" workbookViewId="0">
      <selection activeCell="J26" sqref="A1:J26"/>
    </sheetView>
  </sheetViews>
  <sheetFormatPr defaultRowHeight="12.75" x14ac:dyDescent="0.2"/>
  <cols>
    <col min="1" max="1" width="6.5703125" style="10" customWidth="1"/>
    <col min="2" max="2" width="57" style="8" customWidth="1"/>
    <col min="3" max="3" width="19.140625" style="8" bestFit="1" customWidth="1"/>
    <col min="4" max="4" width="7.28515625" style="8" bestFit="1" customWidth="1"/>
    <col min="5" max="5" width="9.5703125" style="8" customWidth="1"/>
    <col min="6" max="6" width="4.85546875" style="28" customWidth="1"/>
    <col min="7" max="7" width="10" style="8" bestFit="1" customWidth="1"/>
    <col min="8" max="8" width="4.85546875" style="28" bestFit="1" customWidth="1"/>
    <col min="9" max="9" width="10.42578125" style="8" customWidth="1"/>
    <col min="10" max="10" width="6.28515625" style="8" customWidth="1"/>
    <col min="11" max="16384" width="9.140625" style="8"/>
  </cols>
  <sheetData>
    <row r="1" spans="1:14" ht="15.75" customHeight="1" x14ac:dyDescent="0.3">
      <c r="A1" s="17" t="str">
        <f>ORCA!A1</f>
        <v>PREFEITURA MUNICIPAL DE TIMBÓ</v>
      </c>
      <c r="B1" s="16"/>
      <c r="C1" s="9"/>
      <c r="D1" s="1"/>
      <c r="E1" s="1"/>
      <c r="F1" s="29"/>
    </row>
    <row r="2" spans="1:14" x14ac:dyDescent="0.2">
      <c r="A2" s="17" t="str">
        <f>ORCA!A2</f>
        <v>SECRETARIA DE PLANEJAMENTO, TRÂNSITO E MEIO AMBIENTE</v>
      </c>
      <c r="B2" s="16"/>
      <c r="C2" s="1"/>
      <c r="D2" s="1"/>
      <c r="E2" s="1"/>
      <c r="F2" s="29"/>
      <c r="G2" s="2" t="s">
        <v>21</v>
      </c>
      <c r="H2" s="29"/>
    </row>
    <row r="3" spans="1:14" x14ac:dyDescent="0.2">
      <c r="A3" s="286" t="s">
        <v>22</v>
      </c>
      <c r="B3" s="287"/>
      <c r="C3" s="287"/>
      <c r="D3" s="287"/>
      <c r="E3" s="287"/>
      <c r="F3" s="287"/>
      <c r="G3" s="287"/>
      <c r="H3" s="287"/>
      <c r="I3" s="287"/>
      <c r="J3" s="288"/>
    </row>
    <row r="4" spans="1:14" x14ac:dyDescent="0.2">
      <c r="A4" s="32" t="str">
        <f>ORCA!A5</f>
        <v xml:space="preserve">PROJETO : </v>
      </c>
      <c r="B4" s="42" t="str">
        <f>ORCA!B5</f>
        <v>COBERTURA PARA ESTACIONAMENTO VIGILÂNCIA EM SAÚDE</v>
      </c>
      <c r="C4" s="34"/>
      <c r="D4" s="34"/>
      <c r="E4" s="33"/>
      <c r="F4" s="49"/>
      <c r="G4" s="35"/>
      <c r="H4" s="48"/>
      <c r="I4" s="36"/>
      <c r="J4" s="37"/>
    </row>
    <row r="5" spans="1:14" x14ac:dyDescent="0.2">
      <c r="A5" s="56" t="str">
        <f>ORCA!A6</f>
        <v>LOCAL: :</v>
      </c>
      <c r="B5" s="57" t="str">
        <f>ORCA!B6</f>
        <v>RUA ARACAJU, 60 - BAIRRO CENTRO - TIMBÓ/SC</v>
      </c>
      <c r="C5" s="39"/>
      <c r="D5" s="58"/>
      <c r="E5" s="59"/>
      <c r="F5" s="40"/>
      <c r="G5" s="60"/>
      <c r="H5" s="61"/>
      <c r="I5" s="38"/>
      <c r="J5" s="41"/>
    </row>
    <row r="6" spans="1:14" s="11" customFormat="1" x14ac:dyDescent="0.2">
      <c r="A6" s="291" t="s">
        <v>0</v>
      </c>
      <c r="B6" s="293" t="s">
        <v>23</v>
      </c>
      <c r="C6" s="54" t="s">
        <v>32</v>
      </c>
      <c r="D6" s="295" t="s">
        <v>27</v>
      </c>
      <c r="E6" s="289" t="s">
        <v>43</v>
      </c>
      <c r="F6" s="290"/>
      <c r="G6" s="289" t="s">
        <v>44</v>
      </c>
      <c r="H6" s="290"/>
      <c r="I6" s="55" t="s">
        <v>32</v>
      </c>
      <c r="J6" s="54" t="s">
        <v>27</v>
      </c>
    </row>
    <row r="7" spans="1:14" s="11" customFormat="1" ht="13.5" thickBot="1" x14ac:dyDescent="0.25">
      <c r="A7" s="292"/>
      <c r="B7" s="294"/>
      <c r="C7" s="12" t="s">
        <v>8</v>
      </c>
      <c r="D7" s="296"/>
      <c r="E7" s="18" t="s">
        <v>24</v>
      </c>
      <c r="F7" s="24" t="s">
        <v>27</v>
      </c>
      <c r="G7" s="18" t="s">
        <v>25</v>
      </c>
      <c r="H7" s="24" t="s">
        <v>27</v>
      </c>
      <c r="I7" s="19" t="s">
        <v>8</v>
      </c>
      <c r="J7" s="12" t="s">
        <v>8</v>
      </c>
    </row>
    <row r="8" spans="1:14" s="93" customFormat="1" ht="13.5" thickTop="1" x14ac:dyDescent="0.2">
      <c r="A8" s="188">
        <v>1</v>
      </c>
      <c r="B8" s="189" t="str">
        <f>ORCA!B10</f>
        <v>SERVIÇOS INICIAIS</v>
      </c>
      <c r="C8" s="190">
        <f>ORCA!G16</f>
        <v>1771.6</v>
      </c>
      <c r="D8" s="191">
        <f t="shared" ref="D8:D21" si="0">SUM(C8*100%/$C$23)</f>
        <v>3.204924686259835E-2</v>
      </c>
      <c r="E8" s="192">
        <f>SUM($C$8*F8)</f>
        <v>1771.6</v>
      </c>
      <c r="F8" s="193">
        <v>1</v>
      </c>
      <c r="G8" s="192"/>
      <c r="H8" s="193"/>
      <c r="I8" s="194">
        <f>E8</f>
        <v>1771.6</v>
      </c>
      <c r="J8" s="195">
        <f>F8+H8</f>
        <v>1</v>
      </c>
      <c r="K8" s="8"/>
      <c r="L8" s="8"/>
      <c r="M8" s="8"/>
      <c r="N8" s="8"/>
    </row>
    <row r="9" spans="1:14" x14ac:dyDescent="0.2">
      <c r="A9" s="196" t="str">
        <f>ORCA!A22</f>
        <v>2.1</v>
      </c>
      <c r="B9" s="197" t="str">
        <f>ORCA!B22</f>
        <v>MOVIMENTAÇÃO DE TERRA</v>
      </c>
      <c r="C9" s="197">
        <f>ORCA!G26</f>
        <v>350.13</v>
      </c>
      <c r="D9" s="198">
        <f t="shared" si="0"/>
        <v>6.3340499006556564E-3</v>
      </c>
      <c r="E9" s="23">
        <f>SUM(C9*F9)</f>
        <v>350.13</v>
      </c>
      <c r="F9" s="25">
        <v>1</v>
      </c>
      <c r="G9" s="23"/>
      <c r="H9" s="25"/>
      <c r="I9" s="154">
        <f>E9+G9</f>
        <v>350.13</v>
      </c>
      <c r="J9" s="199">
        <f>F9+H9</f>
        <v>1</v>
      </c>
    </row>
    <row r="10" spans="1:14" x14ac:dyDescent="0.2">
      <c r="A10" s="196" t="str">
        <f>ORCA!A27</f>
        <v>2.2</v>
      </c>
      <c r="B10" s="197" t="str">
        <f>ORCA!B27</f>
        <v>INFRA-ESTRUTURA</v>
      </c>
      <c r="C10" s="197">
        <f>ORCA!G32</f>
        <v>7094.92</v>
      </c>
      <c r="D10" s="198">
        <f t="shared" si="0"/>
        <v>0.12835111907337227</v>
      </c>
      <c r="E10" s="23">
        <f t="shared" ref="E10:E21" si="1">SUM(C10*F10)</f>
        <v>7094.92</v>
      </c>
      <c r="F10" s="25">
        <v>1</v>
      </c>
      <c r="G10" s="23">
        <f>SUM(C10*H10)</f>
        <v>0</v>
      </c>
      <c r="H10" s="25"/>
      <c r="I10" s="154">
        <f t="shared" ref="I10:I21" si="2">E10+G10</f>
        <v>7094.92</v>
      </c>
      <c r="J10" s="199">
        <f t="shared" ref="J10:J21" si="3">F10+H10</f>
        <v>1</v>
      </c>
    </row>
    <row r="11" spans="1:14" x14ac:dyDescent="0.2">
      <c r="A11" s="196" t="str">
        <f>ORCA!A33</f>
        <v>2.3</v>
      </c>
      <c r="B11" s="197" t="str">
        <f>ORCA!B33</f>
        <v>SUPRA-ESTRUTURA</v>
      </c>
      <c r="C11" s="197">
        <f>ORCA!G35</f>
        <v>2771.3</v>
      </c>
      <c r="D11" s="198">
        <f t="shared" si="0"/>
        <v>5.0134385770105448E-2</v>
      </c>
      <c r="E11" s="23">
        <f t="shared" si="1"/>
        <v>0</v>
      </c>
      <c r="F11" s="25"/>
      <c r="G11" s="23">
        <f t="shared" ref="G11:G21" si="4">SUM(C11*H11)</f>
        <v>2771.3</v>
      </c>
      <c r="H11" s="25">
        <v>1</v>
      </c>
      <c r="I11" s="154">
        <f t="shared" si="2"/>
        <v>2771.3</v>
      </c>
      <c r="J11" s="199">
        <f t="shared" si="3"/>
        <v>1</v>
      </c>
    </row>
    <row r="12" spans="1:14" x14ac:dyDescent="0.2">
      <c r="A12" s="196" t="str">
        <f>ORCA!A36</f>
        <v>2.4</v>
      </c>
      <c r="B12" s="197" t="str">
        <f>ORCA!B36</f>
        <v>COBERTURA E PROTEÇÕES</v>
      </c>
      <c r="C12" s="197">
        <f>ORCA!G46</f>
        <v>20940.5</v>
      </c>
      <c r="D12" s="198">
        <f t="shared" si="0"/>
        <v>0.37882549894233503</v>
      </c>
      <c r="E12" s="23">
        <f t="shared" si="1"/>
        <v>0</v>
      </c>
      <c r="F12" s="25"/>
      <c r="G12" s="23">
        <f t="shared" si="4"/>
        <v>20940.5</v>
      </c>
      <c r="H12" s="25">
        <v>1</v>
      </c>
      <c r="I12" s="154">
        <f t="shared" si="2"/>
        <v>20940.5</v>
      </c>
      <c r="J12" s="199">
        <f t="shared" si="3"/>
        <v>1</v>
      </c>
    </row>
    <row r="13" spans="1:14" x14ac:dyDescent="0.2">
      <c r="A13" s="196" t="str">
        <f>ORCA!A47</f>
        <v>2.5</v>
      </c>
      <c r="B13" s="197" t="str">
        <f>ORCA!B47</f>
        <v>PINTURA</v>
      </c>
      <c r="C13" s="197">
        <f>ORCA!G52</f>
        <v>6255.93</v>
      </c>
      <c r="D13" s="198">
        <f t="shared" si="0"/>
        <v>0.11317331504015292</v>
      </c>
      <c r="E13" s="23">
        <f t="shared" si="1"/>
        <v>0</v>
      </c>
      <c r="F13" s="25"/>
      <c r="G13" s="23">
        <f t="shared" si="4"/>
        <v>6255.93</v>
      </c>
      <c r="H13" s="25">
        <v>1</v>
      </c>
      <c r="I13" s="154">
        <f t="shared" si="2"/>
        <v>6255.93</v>
      </c>
      <c r="J13" s="199">
        <f t="shared" si="3"/>
        <v>1</v>
      </c>
    </row>
    <row r="14" spans="1:14" x14ac:dyDescent="0.2">
      <c r="A14" s="196" t="str">
        <f>ORCA!A55</f>
        <v>3.1</v>
      </c>
      <c r="B14" s="197" t="str">
        <f>ORCA!B55</f>
        <v xml:space="preserve">MOVIMENTAÇÃO DE TERRA </v>
      </c>
      <c r="C14" s="197">
        <f>ORCA!G59</f>
        <v>100.02</v>
      </c>
      <c r="D14" s="198">
        <f t="shared" si="0"/>
        <v>1.8094184190545761E-3</v>
      </c>
      <c r="E14" s="23">
        <f t="shared" si="1"/>
        <v>100.02</v>
      </c>
      <c r="F14" s="25">
        <v>1</v>
      </c>
      <c r="G14" s="23">
        <f t="shared" si="4"/>
        <v>0</v>
      </c>
      <c r="H14" s="25"/>
      <c r="I14" s="154">
        <f t="shared" si="2"/>
        <v>100.02</v>
      </c>
      <c r="J14" s="199">
        <f t="shared" si="3"/>
        <v>1</v>
      </c>
    </row>
    <row r="15" spans="1:14" x14ac:dyDescent="0.2">
      <c r="A15" s="196" t="str">
        <f>ORCA!A60</f>
        <v>3.2</v>
      </c>
      <c r="B15" s="197" t="str">
        <f>ORCA!B60</f>
        <v>INFRA-ESTRUTURA</v>
      </c>
      <c r="C15" s="197">
        <f>ORCA!G64</f>
        <v>2027.12</v>
      </c>
      <c r="D15" s="198">
        <f t="shared" si="0"/>
        <v>3.6671748306677784E-2</v>
      </c>
      <c r="E15" s="23">
        <f t="shared" si="1"/>
        <v>2027.12</v>
      </c>
      <c r="F15" s="25">
        <v>1</v>
      </c>
      <c r="G15" s="23">
        <f t="shared" si="4"/>
        <v>0</v>
      </c>
      <c r="H15" s="25"/>
      <c r="I15" s="154">
        <f t="shared" si="2"/>
        <v>2027.12</v>
      </c>
      <c r="J15" s="199">
        <f t="shared" si="3"/>
        <v>1</v>
      </c>
    </row>
    <row r="16" spans="1:14" x14ac:dyDescent="0.2">
      <c r="A16" s="196" t="str">
        <f>ORCA!A65</f>
        <v>3.3</v>
      </c>
      <c r="B16" s="197" t="str">
        <f>ORCA!B65</f>
        <v>SUPRA-ESTRUTURA</v>
      </c>
      <c r="C16" s="197">
        <f>ORCA!G67</f>
        <v>950.16</v>
      </c>
      <c r="D16" s="198">
        <f t="shared" si="0"/>
        <v>1.7188932264036155E-2</v>
      </c>
      <c r="E16" s="23">
        <f t="shared" si="1"/>
        <v>950.16</v>
      </c>
      <c r="F16" s="25">
        <v>1</v>
      </c>
      <c r="G16" s="23">
        <f t="shared" si="4"/>
        <v>0</v>
      </c>
      <c r="H16" s="25"/>
      <c r="I16" s="154">
        <f t="shared" si="2"/>
        <v>950.16</v>
      </c>
      <c r="J16" s="199">
        <f t="shared" si="3"/>
        <v>1</v>
      </c>
    </row>
    <row r="17" spans="1:11" x14ac:dyDescent="0.2">
      <c r="A17" s="196" t="str">
        <f>ORCA!A73</f>
        <v>3.4</v>
      </c>
      <c r="B17" s="197" t="str">
        <f>ORCA!B73</f>
        <v>COBERTURA E PROTEÇÕES</v>
      </c>
      <c r="C17" s="197">
        <f>ORCA!G79</f>
        <v>9114.52</v>
      </c>
      <c r="D17" s="198">
        <f t="shared" si="0"/>
        <v>0.16488682632314852</v>
      </c>
      <c r="E17" s="23">
        <f t="shared" si="1"/>
        <v>0</v>
      </c>
      <c r="F17" s="25"/>
      <c r="G17" s="23">
        <f t="shared" si="4"/>
        <v>9114.52</v>
      </c>
      <c r="H17" s="25">
        <v>1</v>
      </c>
      <c r="I17" s="154">
        <f t="shared" si="2"/>
        <v>9114.52</v>
      </c>
      <c r="J17" s="199">
        <f t="shared" si="3"/>
        <v>1</v>
      </c>
    </row>
    <row r="18" spans="1:11" x14ac:dyDescent="0.2">
      <c r="A18" s="196" t="str">
        <f>ORCA!A80</f>
        <v>3.5</v>
      </c>
      <c r="B18" s="197" t="str">
        <f>ORCA!B80</f>
        <v>PINTURA</v>
      </c>
      <c r="C18" s="197">
        <f>ORCA!G82</f>
        <v>2039.59</v>
      </c>
      <c r="D18" s="198">
        <f t="shared" si="0"/>
        <v>3.6897337665662097E-2</v>
      </c>
      <c r="E18" s="23">
        <f t="shared" si="1"/>
        <v>0</v>
      </c>
      <c r="F18" s="25"/>
      <c r="G18" s="23">
        <f t="shared" si="4"/>
        <v>2039.59</v>
      </c>
      <c r="H18" s="25">
        <v>1</v>
      </c>
      <c r="I18" s="154">
        <f t="shared" si="2"/>
        <v>2039.59</v>
      </c>
      <c r="J18" s="199">
        <f>F18+H18</f>
        <v>1</v>
      </c>
    </row>
    <row r="19" spans="1:11" x14ac:dyDescent="0.2">
      <c r="A19" s="196">
        <f>ORCA!A97</f>
        <v>4</v>
      </c>
      <c r="B19" s="197" t="str">
        <f>ORCA!B97</f>
        <v>ELÉTRICA</v>
      </c>
      <c r="C19" s="197">
        <f>ORCA!G101</f>
        <v>743.08</v>
      </c>
      <c r="D19" s="198">
        <f t="shared" si="0"/>
        <v>1.3442737840742597E-2</v>
      </c>
      <c r="E19" s="23">
        <f t="shared" si="1"/>
        <v>0</v>
      </c>
      <c r="F19" s="25"/>
      <c r="G19" s="23">
        <f>SUM(C19*H19)</f>
        <v>743.08</v>
      </c>
      <c r="H19" s="25">
        <v>1</v>
      </c>
      <c r="I19" s="154">
        <f t="shared" si="2"/>
        <v>743.08</v>
      </c>
      <c r="J19" s="199">
        <f t="shared" ref="J19:J20" si="5">F19+H19</f>
        <v>1</v>
      </c>
    </row>
    <row r="20" spans="1:11" x14ac:dyDescent="0.2">
      <c r="A20" s="196">
        <f>ORCA!A102</f>
        <v>5</v>
      </c>
      <c r="B20" s="197" t="str">
        <f>ORCA!B102</f>
        <v>PREVENTIVO (SISTEMAS VITAIS)</v>
      </c>
      <c r="C20" s="197">
        <f>ORCA!G105</f>
        <v>556.73</v>
      </c>
      <c r="D20" s="198">
        <f t="shared" si="0"/>
        <v>1.0071560852232096E-2</v>
      </c>
      <c r="E20" s="23">
        <f t="shared" si="1"/>
        <v>0</v>
      </c>
      <c r="F20" s="25"/>
      <c r="G20" s="23">
        <f t="shared" si="4"/>
        <v>556.73</v>
      </c>
      <c r="H20" s="25">
        <v>1</v>
      </c>
      <c r="I20" s="154">
        <f t="shared" si="2"/>
        <v>556.73</v>
      </c>
      <c r="J20" s="199">
        <f t="shared" si="5"/>
        <v>1</v>
      </c>
    </row>
    <row r="21" spans="1:11" x14ac:dyDescent="0.2">
      <c r="A21" s="196">
        <f>ORCA!A114</f>
        <v>6</v>
      </c>
      <c r="B21" s="197" t="str">
        <f>ORCA!B114</f>
        <v>LIMPEZA FINAL E ENTREGA DA OBRA</v>
      </c>
      <c r="C21" s="197">
        <f>ORCA!G116</f>
        <v>561.83000000000004</v>
      </c>
      <c r="D21" s="198">
        <f t="shared" si="0"/>
        <v>1.016382273922648E-2</v>
      </c>
      <c r="E21" s="23">
        <f t="shared" si="1"/>
        <v>0</v>
      </c>
      <c r="F21" s="25"/>
      <c r="G21" s="23">
        <f t="shared" si="4"/>
        <v>561.83000000000004</v>
      </c>
      <c r="H21" s="25">
        <v>1</v>
      </c>
      <c r="I21" s="154">
        <f t="shared" si="2"/>
        <v>561.83000000000004</v>
      </c>
      <c r="J21" s="199">
        <f t="shared" si="3"/>
        <v>1</v>
      </c>
    </row>
    <row r="22" spans="1:11" x14ac:dyDescent="0.2">
      <c r="A22" s="196"/>
      <c r="B22" s="197"/>
      <c r="C22" s="197"/>
      <c r="D22" s="198"/>
      <c r="E22" s="23"/>
      <c r="F22" s="25"/>
      <c r="G22" s="23"/>
      <c r="H22" s="25"/>
      <c r="I22" s="154"/>
      <c r="J22" s="199"/>
    </row>
    <row r="23" spans="1:11" s="6" customFormat="1" ht="14.25" x14ac:dyDescent="0.2">
      <c r="A23" s="50"/>
      <c r="B23" s="62" t="s">
        <v>31</v>
      </c>
      <c r="C23" s="94">
        <f>SUM(C8:C21)</f>
        <v>55277.43</v>
      </c>
      <c r="D23" s="95">
        <f>SUM(D8:D21)</f>
        <v>0.99999999999999978</v>
      </c>
      <c r="E23" s="51"/>
      <c r="F23" s="52"/>
      <c r="G23" s="51"/>
      <c r="H23" s="52"/>
      <c r="I23" s="53"/>
      <c r="J23" s="52"/>
      <c r="K23" s="43"/>
    </row>
    <row r="24" spans="1:11" s="6" customFormat="1" x14ac:dyDescent="0.2">
      <c r="A24" s="7"/>
      <c r="B24" s="4" t="s">
        <v>28</v>
      </c>
      <c r="C24" s="3"/>
      <c r="D24" s="5"/>
      <c r="E24" s="44"/>
      <c r="F24" s="25"/>
      <c r="G24" s="44"/>
      <c r="H24" s="25"/>
      <c r="I24" s="44"/>
      <c r="J24" s="45"/>
      <c r="K24" s="43"/>
    </row>
    <row r="25" spans="1:11" s="6" customFormat="1" x14ac:dyDescent="0.2">
      <c r="A25" s="7"/>
      <c r="B25" s="4" t="s">
        <v>29</v>
      </c>
      <c r="C25" s="46"/>
      <c r="D25" s="46"/>
      <c r="E25" s="23">
        <f>SUM(E8:E22)</f>
        <v>12293.95</v>
      </c>
      <c r="F25" s="25">
        <f>SUM(E25*100%/$C$23)</f>
        <v>0.22240451482639481</v>
      </c>
      <c r="G25" s="23">
        <f>SUM(G8:G22)</f>
        <v>42983.48</v>
      </c>
      <c r="H25" s="25">
        <f>SUM(G25*100%/$C$23)</f>
        <v>0.77759548517360522</v>
      </c>
      <c r="I25" s="154">
        <f>SUM(I8:I22)</f>
        <v>55277.43</v>
      </c>
      <c r="J25" s="25">
        <f>SUM(I25*100%/$C$23)</f>
        <v>1</v>
      </c>
      <c r="K25" s="43"/>
    </row>
    <row r="26" spans="1:11" s="6" customFormat="1" x14ac:dyDescent="0.2">
      <c r="A26" s="7"/>
      <c r="B26" s="4" t="s">
        <v>30</v>
      </c>
      <c r="C26" s="3"/>
      <c r="D26" s="5"/>
      <c r="E26" s="44">
        <f>SUM(E25)</f>
        <v>12293.95</v>
      </c>
      <c r="F26" s="25">
        <f>SUM(F25)</f>
        <v>0.22240451482639481</v>
      </c>
      <c r="G26" s="44">
        <f>SUM(E26+G25)</f>
        <v>55277.430000000008</v>
      </c>
      <c r="H26" s="25">
        <f t="shared" ref="H26" si="6">SUM(F26+H25)</f>
        <v>1</v>
      </c>
      <c r="I26" s="155"/>
      <c r="J26" s="45"/>
      <c r="K26" s="43"/>
    </row>
    <row r="27" spans="1:11" x14ac:dyDescent="0.2">
      <c r="D27" s="21"/>
      <c r="E27" s="13"/>
      <c r="F27" s="26"/>
      <c r="G27" s="13"/>
      <c r="H27" s="26"/>
      <c r="I27" s="31"/>
      <c r="J27" s="31"/>
    </row>
    <row r="28" spans="1:11" x14ac:dyDescent="0.2">
      <c r="D28" s="21"/>
      <c r="E28" s="20"/>
      <c r="F28" s="47"/>
      <c r="G28" s="20"/>
      <c r="H28" s="47"/>
      <c r="I28" s="31"/>
      <c r="J28" s="31"/>
    </row>
    <row r="29" spans="1:11" x14ac:dyDescent="0.2">
      <c r="D29" s="22"/>
      <c r="E29" s="13"/>
      <c r="F29" s="26"/>
      <c r="G29" s="13"/>
      <c r="H29" s="26"/>
      <c r="I29" s="31"/>
      <c r="J29" s="31"/>
    </row>
    <row r="30" spans="1:11" x14ac:dyDescent="0.2">
      <c r="D30" s="21"/>
      <c r="E30" s="20"/>
      <c r="F30" s="47"/>
      <c r="G30" s="20"/>
      <c r="H30" s="47"/>
      <c r="I30" s="31"/>
      <c r="J30" s="31"/>
    </row>
    <row r="31" spans="1:11" x14ac:dyDescent="0.2">
      <c r="D31" s="21"/>
      <c r="E31" s="13"/>
      <c r="F31" s="26"/>
      <c r="G31" s="13"/>
      <c r="H31" s="26"/>
      <c r="I31" s="31"/>
      <c r="J31" s="31"/>
    </row>
    <row r="32" spans="1:11" x14ac:dyDescent="0.2">
      <c r="D32" s="21"/>
      <c r="E32" s="20"/>
      <c r="F32" s="47"/>
      <c r="G32" s="20"/>
      <c r="H32" s="47"/>
      <c r="I32" s="31"/>
      <c r="J32" s="31"/>
    </row>
    <row r="33" spans="4:10" x14ac:dyDescent="0.2">
      <c r="D33" s="21"/>
      <c r="E33" s="13"/>
      <c r="F33" s="26"/>
      <c r="G33" s="13"/>
      <c r="H33" s="26"/>
      <c r="I33" s="31"/>
      <c r="J33" s="31"/>
    </row>
    <row r="34" spans="4:10" x14ac:dyDescent="0.2">
      <c r="D34" s="21"/>
      <c r="E34" s="20"/>
      <c r="F34" s="47"/>
      <c r="G34" s="20"/>
      <c r="H34" s="47"/>
      <c r="I34" s="31"/>
      <c r="J34" s="31"/>
    </row>
    <row r="35" spans="4:10" x14ac:dyDescent="0.2">
      <c r="D35" s="21"/>
      <c r="E35" s="14"/>
      <c r="F35" s="30"/>
      <c r="G35" s="14"/>
      <c r="H35" s="30"/>
      <c r="I35" s="31"/>
      <c r="J35" s="31"/>
    </row>
    <row r="36" spans="4:10" x14ac:dyDescent="0.2">
      <c r="D36" s="21"/>
      <c r="E36" s="13"/>
      <c r="F36" s="26"/>
      <c r="G36" s="13"/>
      <c r="H36" s="26"/>
      <c r="I36" s="31"/>
      <c r="J36" s="31"/>
    </row>
    <row r="37" spans="4:10" x14ac:dyDescent="0.2">
      <c r="D37" s="21"/>
      <c r="E37" s="15"/>
      <c r="F37" s="26"/>
      <c r="G37" s="15"/>
      <c r="H37" s="26"/>
      <c r="I37" s="31"/>
      <c r="J37" s="31"/>
    </row>
    <row r="38" spans="4:10" x14ac:dyDescent="0.2">
      <c r="D38" s="21"/>
      <c r="E38" s="13"/>
      <c r="F38" s="26"/>
      <c r="G38" s="13"/>
      <c r="H38" s="26"/>
      <c r="I38" s="31"/>
      <c r="J38" s="31"/>
    </row>
    <row r="39" spans="4:10" x14ac:dyDescent="0.2">
      <c r="D39" s="21"/>
      <c r="E39" s="14"/>
      <c r="F39" s="30"/>
      <c r="G39" s="14"/>
      <c r="H39" s="30"/>
      <c r="I39" s="31"/>
      <c r="J39" s="31"/>
    </row>
    <row r="40" spans="4:10" x14ac:dyDescent="0.2">
      <c r="D40" s="21"/>
      <c r="E40" s="13"/>
      <c r="F40" s="26"/>
      <c r="G40" s="13"/>
      <c r="H40" s="26"/>
      <c r="I40" s="31"/>
      <c r="J40" s="31"/>
    </row>
    <row r="41" spans="4:10" x14ac:dyDescent="0.2">
      <c r="D41" s="21"/>
      <c r="E41" s="21"/>
      <c r="F41" s="27"/>
      <c r="G41" s="21"/>
      <c r="H41" s="27"/>
      <c r="I41" s="31"/>
      <c r="J41" s="31"/>
    </row>
    <row r="42" spans="4:10" x14ac:dyDescent="0.2">
      <c r="D42" s="21"/>
      <c r="E42" s="21"/>
      <c r="F42" s="27"/>
      <c r="G42" s="21"/>
      <c r="H42" s="27"/>
      <c r="I42" s="31"/>
      <c r="J42" s="31"/>
    </row>
    <row r="43" spans="4:10" x14ac:dyDescent="0.2">
      <c r="D43" s="21"/>
      <c r="E43" s="21"/>
      <c r="F43" s="27"/>
      <c r="G43" s="21"/>
      <c r="H43" s="27"/>
      <c r="I43" s="16"/>
      <c r="J43" s="16"/>
    </row>
    <row r="44" spans="4:10" x14ac:dyDescent="0.2">
      <c r="D44" s="21"/>
      <c r="E44" s="21"/>
      <c r="F44" s="27"/>
      <c r="G44" s="21"/>
      <c r="H44" s="27"/>
      <c r="I44" s="16"/>
      <c r="J44" s="16"/>
    </row>
    <row r="45" spans="4:10" x14ac:dyDescent="0.2">
      <c r="D45" s="21"/>
      <c r="E45" s="21"/>
      <c r="F45" s="27"/>
      <c r="G45" s="21"/>
      <c r="H45" s="27"/>
      <c r="I45" s="16"/>
      <c r="J45" s="16"/>
    </row>
    <row r="46" spans="4:10" x14ac:dyDescent="0.2">
      <c r="D46" s="10"/>
      <c r="E46" s="10"/>
      <c r="G46" s="10"/>
    </row>
    <row r="47" spans="4:10" x14ac:dyDescent="0.2">
      <c r="D47" s="10"/>
      <c r="E47" s="10"/>
      <c r="G47" s="10"/>
    </row>
    <row r="48" spans="4:10" x14ac:dyDescent="0.2">
      <c r="D48" s="10"/>
      <c r="E48" s="10"/>
      <c r="G48" s="10"/>
    </row>
    <row r="49" spans="4:7" x14ac:dyDescent="0.2">
      <c r="D49" s="10"/>
      <c r="E49" s="10"/>
      <c r="G49" s="10"/>
    </row>
    <row r="50" spans="4:7" x14ac:dyDescent="0.2">
      <c r="D50" s="10"/>
      <c r="E50" s="10"/>
      <c r="G50" s="10"/>
    </row>
    <row r="51" spans="4:7" x14ac:dyDescent="0.2">
      <c r="D51" s="10"/>
      <c r="E51" s="10"/>
      <c r="G51" s="10"/>
    </row>
    <row r="52" spans="4:7" x14ac:dyDescent="0.2">
      <c r="D52" s="10"/>
      <c r="E52" s="10"/>
      <c r="G52" s="10"/>
    </row>
    <row r="53" spans="4:7" x14ac:dyDescent="0.2">
      <c r="D53" s="10"/>
      <c r="E53" s="10"/>
      <c r="G53" s="10"/>
    </row>
  </sheetData>
  <mergeCells count="6">
    <mergeCell ref="A3:J3"/>
    <mergeCell ref="E6:F6"/>
    <mergeCell ref="G6:H6"/>
    <mergeCell ref="A6:A7"/>
    <mergeCell ref="B6:B7"/>
    <mergeCell ref="D6:D7"/>
  </mergeCells>
  <phoneticPr fontId="0" type="noConversion"/>
  <pageMargins left="0.98425196850393704" right="1.9685039370078741" top="2.3622047244094491" bottom="0.98425196850393704" header="0.51181102362204722" footer="0.51181102362204722"/>
  <pageSetup paperSize="9" scale="83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3</vt:i4>
      </vt:variant>
    </vt:vector>
  </HeadingPairs>
  <TitlesOfParts>
    <vt:vector size="5" baseType="lpstr">
      <vt:lpstr>ORCA</vt:lpstr>
      <vt:lpstr>CFF</vt:lpstr>
      <vt:lpstr>CFF!Area_de_impressao</vt:lpstr>
      <vt:lpstr>ORCA!Area_de_impressao</vt:lpstr>
      <vt:lpstr>ORCA!Titulos_de_impressao</vt:lpstr>
    </vt:vector>
  </TitlesOfParts>
  <Company>Prefeitura Municipal de Timbo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</dc:creator>
  <cp:lastModifiedBy>Tainara Fistarol</cp:lastModifiedBy>
  <cp:lastPrinted>2017-11-06T14:14:55Z</cp:lastPrinted>
  <dcterms:created xsi:type="dcterms:W3CDTF">2001-12-06T19:05:24Z</dcterms:created>
  <dcterms:modified xsi:type="dcterms:W3CDTF">2017-11-06T14:25:14Z</dcterms:modified>
</cp:coreProperties>
</file>